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WEpc\Documents\Mortimer WE\Mortimer West PC\Accounts\2023-24\"/>
    </mc:Choice>
  </mc:AlternateContent>
  <xr:revisionPtr revIDLastSave="0" documentId="13_ncr:1_{6A8A6301-F1C7-405B-AFA3-6987F5DF6425}" xr6:coauthVersionLast="47" xr6:coauthVersionMax="47" xr10:uidLastSave="{00000000-0000-0000-0000-000000000000}"/>
  <bookViews>
    <workbookView xWindow="-120" yWindow="-120" windowWidth="20730" windowHeight="11160" tabRatio="874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externalReferences>
    <externalReference r:id="rId10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3" l="1"/>
  <c r="D13" i="13" s="1"/>
  <c r="E34" i="11"/>
  <c r="C34" i="11"/>
  <c r="C40" i="11"/>
  <c r="B40" i="11"/>
  <c r="D39" i="11"/>
  <c r="D38" i="11"/>
  <c r="D37" i="11"/>
  <c r="C13" i="13"/>
  <c r="D40" i="11" l="1"/>
  <c r="F19" i="14"/>
  <c r="F16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20" i="14" l="1"/>
  <c r="J9" i="13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8" i="10"/>
  <c r="B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8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<sst xmlns="http://schemas.openxmlformats.org/spreadsheetml/2006/main" count="174" uniqueCount="94">
  <si>
    <t>Total</t>
  </si>
  <si>
    <t>Explanation (Ensure each explanation is quantified)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</si>
  <si>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</si>
  <si>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</si>
  <si>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</si>
  <si>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</si>
  <si>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</si>
  <si>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</si>
  <si>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</si>
  <si>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</si>
  <si>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</si>
  <si>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</si>
  <si>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</si>
  <si>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</si>
  <si>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</si>
  <si>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</si>
  <si>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</si>
  <si>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</si>
  <si>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</si>
  <si>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</si>
  <si>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</si>
  <si>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</si>
  <si>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</si>
  <si>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</si>
  <si>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</si>
  <si>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</si>
  <si>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</si>
  <si>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</si>
  <si>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</si>
  <si>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</si>
  <si>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</si>
  <si>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</si>
  <si>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</si>
  <si>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</si>
  <si>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</si>
  <si>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</si>
  <si>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</si>
  <si>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</si>
  <si>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</si>
  <si>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</si>
  <si>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</si>
  <si>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</si>
  <si>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</si>
  <si>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</si>
  <si>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</si>
  <si>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</si>
  <si>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</si>
  <si>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</si>
  <si>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</si>
  <si>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</si>
  <si>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6</t>
  </si>
  <si>
    <t>Reserve 7</t>
  </si>
  <si>
    <t>General reserve</t>
  </si>
  <si>
    <t>Total reserves (must agree to Box 7)</t>
  </si>
  <si>
    <t>Bal c/f checker</t>
  </si>
  <si>
    <t>Accounting statements 2023-24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</si>
  <si>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</si>
  <si>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</si>
  <si>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</si>
  <si>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</si>
  <si>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</si>
  <si>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</si>
  <si>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</si>
  <si>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</si>
  <si>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</si>
  <si>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</si>
  <si>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</si>
  <si>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</si>
  <si>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Increased precept to cover increased costs and to build up reserves for maintenance of playground, car park and road marking refresh.</t>
  </si>
  <si>
    <t>wayleaves</t>
  </si>
  <si>
    <t>council grants</t>
  </si>
  <si>
    <t>VAT refunded</t>
  </si>
  <si>
    <t>Grants</t>
  </si>
  <si>
    <t>Interest</t>
  </si>
  <si>
    <t>Wayleaves unchanged</t>
  </si>
  <si>
    <t xml:space="preserve">Grass cutting grant increased slightly </t>
  </si>
  <si>
    <t>No grants sought.</t>
  </si>
  <si>
    <t>Insurance claim for village gateway. One off in 22/23</t>
  </si>
  <si>
    <t>payment rejected by bank one off in 22/23</t>
  </si>
  <si>
    <t xml:space="preserve">Interest rates increased </t>
  </si>
  <si>
    <t>flagpole including flag, plaque and installation.</t>
  </si>
  <si>
    <t>memorial bench including installation</t>
  </si>
  <si>
    <t>goal post repair</t>
  </si>
  <si>
    <t>car park signs</t>
  </si>
  <si>
    <t>22/23 - gateway had to be replaced as it was hit . Insurance claim</t>
  </si>
  <si>
    <t>Grant requests down</t>
  </si>
  <si>
    <t xml:space="preserve">Administration hall hire, insurance, subscriptions,website,defib battery. 23/24 no defib battery . Outstanding hall invoices to pay. </t>
  </si>
  <si>
    <t xml:space="preserve">Tree work </t>
  </si>
  <si>
    <t xml:space="preserve">Eviction </t>
  </si>
  <si>
    <t xml:space="preserve">Playground gate repair, tarmac car park.  Repair to automatic bollard </t>
  </si>
  <si>
    <t>Car Park maintenance</t>
  </si>
  <si>
    <t>Car park long-term solution</t>
  </si>
  <si>
    <t>Refresh road markings</t>
  </si>
  <si>
    <t>playground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</si>
</sst>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i/>
      <sz val="11"/>
      <name val="Calibri"/>
      <family val="2"/>
      <scheme val="minor"/>
    </font>
    <font>
      <sz val="10"/>
      <name val="Arial"/>
      <family val="2"/>
    </font>
    <font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0" borderId="0"/>
  </cellStyleXfs>
  <cellXfs count="99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7" fillId="0" borderId="2" xfId="0" applyFont="1" applyBorder="1"/>
    <xf numFmtId="4" fontId="20" fillId="0" borderId="0" xfId="0" applyNumberFormat="1" applyFont="1"/>
    <xf numFmtId="4" fontId="20" fillId="0" borderId="0" xfId="0" applyNumberFormat="1" applyFont="1" applyAlignment="1">
      <alignment horizontal="center"/>
    </xf>
    <xf numFmtId="0" fontId="21" fillId="0" borderId="1" xfId="0" applyFont="1" applyBorder="1" applyAlignment="1">
      <alignment wrapText="1"/>
    </xf>
    <xf numFmtId="0" fontId="22" fillId="0" borderId="1" xfId="0" applyFont="1" applyBorder="1"/>
    <xf numFmtId="3" fontId="0" fillId="0" borderId="0" xfId="0" applyNumberFormat="1" applyAlignment="1">
      <alignment wrapText="1"/>
    </xf>
    <xf numFmtId="0" fontId="23" fillId="0" borderId="1" xfId="3" applyBorder="1"/>
    <xf numFmtId="0" fontId="0" fillId="0" borderId="9" xfId="0" applyBorder="1"/>
    <xf numFmtId="1" fontId="7" fillId="0" borderId="1" xfId="0" applyNumberFormat="1" applyFont="1" applyBorder="1"/>
    <xf numFmtId="0" fontId="20" fillId="6" borderId="0" xfId="0" applyFont="1" applyFill="1"/>
    <xf numFmtId="0" fontId="24" fillId="6" borderId="0" xfId="0" applyFont="1" applyFill="1" applyAlignment="1">
      <alignment wrapText="1"/>
    </xf>
    <xf numFmtId="0" fontId="24" fillId="6" borderId="0" xfId="0" applyFont="1" applyFill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8" fillId="0" borderId="2" xfId="0" applyFont="1" applyBorder="1"/>
    <xf numFmtId="0" fontId="8" fillId="0" borderId="3" xfId="0" applyFont="1" applyBorder="1"/>
  </cellXfs>
  <cellStyles count="4">
    <cellStyle name="Comma" xfId="2" builtinId="3"/>
    <cellStyle name="Normal" xfId="0" builtinId="0"/>
    <cellStyle name="Normal 2" xfId="3" xr:uid="{BB2973AE-E2B6-489C-B51A-A1D612D9EEBB}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WEpc\Documents\Mortimer%20WE\Mortimer%20West%20PC\Accounts\2023-24\MWE%20Accounts%202023%202024%20EOY.xlsx" TargetMode="External"/><Relationship Id="rId1" Type="http://schemas.openxmlformats.org/officeDocument/2006/relationships/externalLinkPath" Target="MWE%20Accounts%202023%202024%20E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ments 23-24"/>
      <sheetName val="Receipts 23-24"/>
      <sheetName val="Savings Payments"/>
      <sheetName val="Savings Receipts"/>
      <sheetName val="Bank Reconciliation"/>
      <sheetName val="meeting report "/>
      <sheetName val="VAT reclaim "/>
      <sheetName val="AGAR"/>
    </sheetNames>
    <sheetDataSet>
      <sheetData sheetId="0">
        <row r="33">
          <cell r="H33">
            <v>3179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topLeftCell="C1" workbookViewId="0">
      <selection activeCell="I17" sqref="I17"/>
    </sheetView>
  </sheetViews>
  <sheetFormatPr defaultRowHeight="15" x14ac:dyDescent="0.25"/>
  <cols>
    <col min="1" max="1" width="4.140625" customWidth="1"/>
    <col min="2" max="2" width="28.7109375" style="22" customWidth="1"/>
    <col min="3" max="6" width="16.5703125" customWidth="1"/>
    <col min="7" max="8" width="16.5703125" hidden="1" customWidth="1"/>
    <col min="9" max="9" width="77.140625" style="24" customWidth="1"/>
    <col min="10" max="10" width="23.140625" bestFit="1" customWidth="1"/>
  </cols>
  <sheetData>
    <row r="1" spans="2:10" ht="17.25" customHeight="1" x14ac:dyDescent="0.25">
      <c r="B1" s="26" t="s">
        <v>55</v>
      </c>
    </row>
    <row r="3" spans="2:10" ht="15" customHeight="1" x14ac:dyDescent="0.25">
      <c r="B3" s="90" t="s">
        <v>38</v>
      </c>
      <c r="C3" s="91"/>
      <c r="D3" s="91"/>
      <c r="E3" s="91"/>
      <c r="F3" s="91"/>
      <c r="G3" s="91"/>
      <c r="H3" s="91"/>
      <c r="I3" s="91"/>
    </row>
    <row r="4" spans="2:10" ht="15" customHeight="1" thickBot="1" x14ac:dyDescent="0.3"/>
    <row r="5" spans="2:10" ht="15" customHeight="1" x14ac:dyDescent="0.25">
      <c r="B5" s="27"/>
      <c r="C5" s="89" t="s">
        <v>15</v>
      </c>
      <c r="D5" s="89"/>
      <c r="E5" s="47"/>
      <c r="F5" s="47"/>
      <c r="G5" s="47"/>
      <c r="H5" s="47"/>
      <c r="I5" s="37" t="s">
        <v>16</v>
      </c>
      <c r="J5" s="42" t="s">
        <v>42</v>
      </c>
    </row>
    <row r="6" spans="2:10" ht="30" x14ac:dyDescent="0.25">
      <c r="B6" s="28"/>
      <c r="C6" s="29">
        <v>45016</v>
      </c>
      <c r="D6" s="29">
        <v>45382</v>
      </c>
      <c r="E6" s="48" t="s">
        <v>43</v>
      </c>
      <c r="F6" s="48" t="s">
        <v>44</v>
      </c>
      <c r="G6" s="48"/>
      <c r="H6" s="48"/>
      <c r="I6" s="38" t="s">
        <v>37</v>
      </c>
      <c r="J6" s="43"/>
    </row>
    <row r="7" spans="2:10" s="21" customFormat="1" ht="30" x14ac:dyDescent="0.25">
      <c r="B7" s="30" t="s">
        <v>17</v>
      </c>
      <c r="C7" s="68">
        <v>19192.860000000004</v>
      </c>
      <c r="D7" s="68">
        <v>26249.32</v>
      </c>
      <c r="E7" s="55"/>
      <c r="F7" s="55"/>
      <c r="G7" s="50"/>
      <c r="H7" s="50"/>
      <c r="I7" s="39" t="s">
        <v>36</v>
      </c>
      <c r="J7" s="44"/>
    </row>
    <row r="8" spans="2:10" s="21" customFormat="1" ht="30" x14ac:dyDescent="0.2">
      <c r="B8" s="30" t="s">
        <v>18</v>
      </c>
      <c r="C8" s="78">
        <v>10250</v>
      </c>
      <c r="D8" s="78">
        <v>13760</v>
      </c>
      <c r="E8" s="50">
        <f>D8-C8</f>
        <v>3510</v>
      </c>
      <c r="F8" s="49">
        <f>IF(AND(C8=0,D8=0),0,IF(C8=0,1,IF(D8=0,-1,(D8-C8)/C8)))</f>
        <v>0.34243902439024393</v>
      </c>
      <c r="G8" s="34" t="str">
        <f>IF(E8&gt;100000,"Yes",IF(E8&lt;-100000,"Yes","No"))</f>
        <v>No</v>
      </c>
      <c r="H8" s="34" t="str">
        <f>IF(F8&gt;15%,"Yes",IF(F8&lt;-15%,"Yes","No"))</f>
        <v>Yes</v>
      </c>
      <c r="I8" s="39" t="s">
        <v>19</v>
      </c>
      <c r="J8" s="46" t="str">
        <f>IF(ISBLANK(C8),"Enter figures",IF(G8="Yes","Please explain within the relevant tab",IF(H8="Yes","Please explain within the relevant tab","No explanation required")))</f>
        <v>Please explain within the relevant tab</v>
      </c>
    </row>
    <row r="9" spans="2:10" s="21" customFormat="1" ht="34.5" customHeight="1" x14ac:dyDescent="0.2">
      <c r="B9" s="30" t="s">
        <v>20</v>
      </c>
      <c r="C9" s="78">
        <v>7457.5499999999993</v>
      </c>
      <c r="D9" s="78">
        <v>1471.25</v>
      </c>
      <c r="E9" s="50">
        <f t="shared" ref="E9:E12" si="0">D9-C9</f>
        <v>-5986.2999999999993</v>
      </c>
      <c r="F9" s="49">
        <f t="shared" ref="F9:F12" si="1">IF(AND(C9=0,D9=0),0,IF(C9=0,1,IF(D9=0,-1,(D9-C9)/C9)))</f>
        <v>-0.80271670991143207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21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5" x14ac:dyDescent="0.25">
      <c r="B10" s="31" t="s">
        <v>22</v>
      </c>
      <c r="C10" s="79">
        <v>3228</v>
      </c>
      <c r="D10" s="79">
        <f>'[1]Payments 23-24'!$H$33</f>
        <v>3179</v>
      </c>
      <c r="E10" s="50">
        <f t="shared" si="0"/>
        <v>-49</v>
      </c>
      <c r="F10" s="49">
        <f t="shared" si="1"/>
        <v>-1.5179677819083023E-2</v>
      </c>
      <c r="G10" s="34" t="str">
        <f t="shared" si="2"/>
        <v>No</v>
      </c>
      <c r="H10" s="34" t="str">
        <f t="shared" si="3"/>
        <v>No</v>
      </c>
      <c r="I10" s="39" t="s">
        <v>23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30" x14ac:dyDescent="0.25">
      <c r="B11" s="31" t="s">
        <v>24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25</v>
      </c>
      <c r="J11" s="46" t="str">
        <f t="shared" si="4"/>
        <v>No explanation required</v>
      </c>
    </row>
    <row r="12" spans="2:10" ht="30" x14ac:dyDescent="0.25">
      <c r="B12" s="31" t="s">
        <v>26</v>
      </c>
      <c r="C12" s="68">
        <v>7423.090000000002</v>
      </c>
      <c r="D12" s="68">
        <v>11693.57</v>
      </c>
      <c r="E12" s="50">
        <f t="shared" si="0"/>
        <v>4270.4799999999977</v>
      </c>
      <c r="F12" s="49">
        <f t="shared" si="1"/>
        <v>0.57529681035795022</v>
      </c>
      <c r="G12" s="34" t="str">
        <f t="shared" si="2"/>
        <v>No</v>
      </c>
      <c r="H12" s="34" t="str">
        <f t="shared" si="3"/>
        <v>Yes</v>
      </c>
      <c r="I12" s="39" t="s">
        <v>27</v>
      </c>
      <c r="J12" s="46" t="str">
        <f t="shared" si="4"/>
        <v>Please explain within the relevant tab</v>
      </c>
    </row>
    <row r="13" spans="2:10" ht="38.25" customHeight="1" thickBot="1" x14ac:dyDescent="0.3">
      <c r="B13" s="32" t="s">
        <v>28</v>
      </c>
      <c r="C13" s="69">
        <f>C7+C8+C9-C10-C11-C12</f>
        <v>26249.32</v>
      </c>
      <c r="D13" s="69">
        <f>D7+D8+D9-D10-D11-D12</f>
        <v>26608</v>
      </c>
      <c r="E13" s="56"/>
      <c r="F13" s="56"/>
      <c r="G13" s="51"/>
      <c r="H13" s="51"/>
      <c r="I13" s="40" t="s">
        <v>29</v>
      </c>
      <c r="J13" s="46" t="s">
        <v>63</v>
      </c>
    </row>
    <row r="14" spans="2:10" ht="15.75" thickBot="1" x14ac:dyDescent="0.3">
      <c r="B14" s="23"/>
      <c r="C14" s="52" t="s">
        <v>54</v>
      </c>
      <c r="D14" s="52" t="s">
        <v>54</v>
      </c>
      <c r="E14" s="52"/>
      <c r="F14" s="52"/>
      <c r="G14" s="52"/>
      <c r="H14" s="52"/>
      <c r="I14" s="25"/>
      <c r="J14" s="46"/>
    </row>
    <row r="15" spans="2:10" ht="30" x14ac:dyDescent="0.25">
      <c r="B15" s="33" t="s">
        <v>30</v>
      </c>
      <c r="C15" s="70">
        <v>26249.32</v>
      </c>
      <c r="D15" s="70">
        <v>26608</v>
      </c>
      <c r="E15" s="54"/>
      <c r="F15" s="57"/>
      <c r="G15" s="53"/>
      <c r="H15" s="53"/>
      <c r="I15" s="41" t="s">
        <v>31</v>
      </c>
      <c r="J15" s="45"/>
    </row>
    <row r="16" spans="2:10" ht="30" x14ac:dyDescent="0.25">
      <c r="B16" s="31" t="s">
        <v>32</v>
      </c>
      <c r="C16" s="68">
        <v>86666</v>
      </c>
      <c r="D16" s="68">
        <v>86666</v>
      </c>
      <c r="E16" s="50">
        <f>D16-C16</f>
        <v>0</v>
      </c>
      <c r="F16" s="49">
        <f t="shared" ref="F16:F17" si="5">IF(AND(C16=0,D16=0),0,IF(C16=0,1,IF(D16=0,-1,(D16-C16)/C16)))</f>
        <v>0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33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30.75" thickBot="1" x14ac:dyDescent="0.3">
      <c r="B17" s="32" t="s">
        <v>34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35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E12" sqref="E12:F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2:6" x14ac:dyDescent="0.25">
      <c r="B1" s="15" t="s">
        <v>3</v>
      </c>
    </row>
    <row r="3" spans="2:6" x14ac:dyDescent="0.25">
      <c r="B3" s="8"/>
    </row>
    <row r="4" spans="2:6" x14ac:dyDescent="0.25">
      <c r="B4" t="s">
        <v>2</v>
      </c>
      <c r="C4" s="36">
        <f>'Accounting Statement'!C8</f>
        <v>10250</v>
      </c>
      <c r="D4" t="s">
        <v>56</v>
      </c>
      <c r="E4" s="36">
        <f>'Accounting Statement'!D8</f>
        <v>13760</v>
      </c>
    </row>
    <row r="6" spans="2:6" x14ac:dyDescent="0.25">
      <c r="D6" t="s">
        <v>5</v>
      </c>
      <c r="E6" s="1">
        <f>E4-C4</f>
        <v>3510</v>
      </c>
    </row>
    <row r="7" spans="2:6" x14ac:dyDescent="0.25">
      <c r="D7" t="s">
        <v>39</v>
      </c>
      <c r="E7" s="6">
        <f>IF(AND(C4=0,E4=0),0,IF(C4=0,1,IF(E4=0,-1,(E4-C4)/C4)))</f>
        <v>0.34243902439024393</v>
      </c>
      <c r="F7" t="str">
        <f>IF(E7&lt;-0.15,"yes explain",IF(E7&gt;0.15,"Yes explain","No explanation required"))</f>
        <v>Yes explain</v>
      </c>
    </row>
    <row r="9" spans="2:6" x14ac:dyDescent="0.25">
      <c r="B9" s="8" t="s">
        <v>7</v>
      </c>
    </row>
    <row r="10" spans="2:6" x14ac:dyDescent="0.25">
      <c r="B10" s="8"/>
    </row>
    <row r="11" spans="2:6" s="3" customFormat="1" ht="26.25" x14ac:dyDescent="0.25">
      <c r="B11" s="4" t="s">
        <v>4</v>
      </c>
      <c r="C11" s="4" t="s">
        <v>57</v>
      </c>
      <c r="D11" s="5" t="s">
        <v>5</v>
      </c>
      <c r="E11" s="94" t="s">
        <v>1</v>
      </c>
      <c r="F11" s="95"/>
    </row>
    <row r="12" spans="2:6" s="11" customFormat="1" x14ac:dyDescent="0.25">
      <c r="B12" s="12">
        <v>10250</v>
      </c>
      <c r="C12" s="12">
        <v>13760</v>
      </c>
      <c r="D12" s="13">
        <f t="shared" ref="D12:D25" si="0">C12-B12</f>
        <v>3510</v>
      </c>
      <c r="E12" s="92" t="s">
        <v>68</v>
      </c>
      <c r="F12" s="93"/>
    </row>
    <row r="13" spans="2:6" s="11" customFormat="1" x14ac:dyDescent="0.25">
      <c r="B13" s="12"/>
      <c r="C13" s="12"/>
      <c r="D13" s="13">
        <f t="shared" si="0"/>
        <v>0</v>
      </c>
      <c r="E13" s="92"/>
      <c r="F13" s="93"/>
    </row>
    <row r="14" spans="2:6" s="11" customFormat="1" x14ac:dyDescent="0.25">
      <c r="B14" s="12"/>
      <c r="C14" s="12"/>
      <c r="D14" s="13">
        <f t="shared" si="0"/>
        <v>0</v>
      </c>
      <c r="E14" s="92"/>
      <c r="F14" s="93"/>
    </row>
    <row r="15" spans="2:6" s="11" customFormat="1" x14ac:dyDescent="0.25">
      <c r="B15" s="12"/>
      <c r="C15" s="12"/>
      <c r="D15" s="13">
        <f t="shared" si="0"/>
        <v>0</v>
      </c>
      <c r="E15" s="92"/>
      <c r="F15" s="93"/>
    </row>
    <row r="16" spans="2:6" s="11" customFormat="1" x14ac:dyDescent="0.25">
      <c r="B16" s="12"/>
      <c r="C16" s="12"/>
      <c r="D16" s="13">
        <f t="shared" si="0"/>
        <v>0</v>
      </c>
      <c r="E16" s="92"/>
      <c r="F16" s="93"/>
    </row>
    <row r="17" spans="1:8" s="11" customFormat="1" x14ac:dyDescent="0.25">
      <c r="B17" s="12"/>
      <c r="C17" s="12"/>
      <c r="D17" s="13">
        <f t="shared" si="0"/>
        <v>0</v>
      </c>
      <c r="E17" s="92"/>
      <c r="F17" s="93"/>
    </row>
    <row r="18" spans="1:8" s="11" customFormat="1" x14ac:dyDescent="0.25">
      <c r="B18" s="12"/>
      <c r="C18" s="12"/>
      <c r="D18" s="13">
        <f t="shared" si="0"/>
        <v>0</v>
      </c>
      <c r="E18" s="92"/>
      <c r="F18" s="93"/>
    </row>
    <row r="19" spans="1:8" s="11" customFormat="1" x14ac:dyDescent="0.25">
      <c r="B19" s="12"/>
      <c r="C19" s="12"/>
      <c r="D19" s="13">
        <f t="shared" si="0"/>
        <v>0</v>
      </c>
      <c r="E19" s="92"/>
      <c r="F19" s="93"/>
    </row>
    <row r="20" spans="1:8" s="11" customFormat="1" x14ac:dyDescent="0.25">
      <c r="B20" s="12"/>
      <c r="C20" s="12"/>
      <c r="D20" s="13">
        <f t="shared" si="0"/>
        <v>0</v>
      </c>
      <c r="E20" s="92"/>
      <c r="F20" s="93"/>
    </row>
    <row r="21" spans="1:8" s="11" customFormat="1" x14ac:dyDescent="0.25">
      <c r="B21" s="12"/>
      <c r="C21" s="12"/>
      <c r="D21" s="13">
        <f t="shared" si="0"/>
        <v>0</v>
      </c>
      <c r="E21" s="92"/>
      <c r="F21" s="93"/>
    </row>
    <row r="22" spans="1:8" s="11" customFormat="1" x14ac:dyDescent="0.25">
      <c r="B22" s="12"/>
      <c r="C22" s="12"/>
      <c r="D22" s="13">
        <f t="shared" si="0"/>
        <v>0</v>
      </c>
      <c r="E22" s="92"/>
      <c r="F22" s="93"/>
    </row>
    <row r="23" spans="1:8" s="11" customFormat="1" x14ac:dyDescent="0.25">
      <c r="B23" s="12"/>
      <c r="C23" s="12"/>
      <c r="D23" s="13">
        <f t="shared" si="0"/>
        <v>0</v>
      </c>
      <c r="E23" s="92"/>
      <c r="F23" s="93"/>
    </row>
    <row r="24" spans="1:8" s="11" customFormat="1" x14ac:dyDescent="0.25">
      <c r="B24" s="12"/>
      <c r="C24" s="12"/>
      <c r="D24" s="13">
        <f t="shared" si="0"/>
        <v>0</v>
      </c>
      <c r="E24" s="92"/>
      <c r="F24" s="93"/>
    </row>
    <row r="25" spans="1:8" s="11" customFormat="1" x14ac:dyDescent="0.25">
      <c r="B25" s="12"/>
      <c r="C25" s="12"/>
      <c r="D25" s="13">
        <f t="shared" si="0"/>
        <v>0</v>
      </c>
      <c r="E25" s="92"/>
      <c r="F25" s="93"/>
    </row>
    <row r="26" spans="1:8" x14ac:dyDescent="0.25">
      <c r="A26" s="9" t="s">
        <v>0</v>
      </c>
      <c r="B26" s="10">
        <f>SUM(B12:B25)</f>
        <v>10250</v>
      </c>
      <c r="C26" s="10">
        <f>SUM(C12:C25)</f>
        <v>13760</v>
      </c>
      <c r="D26" s="10">
        <f>SUM(D12:D25)</f>
        <v>3510</v>
      </c>
      <c r="E26" s="96"/>
      <c r="F26" s="93"/>
      <c r="G26" s="7"/>
    </row>
    <row r="27" spans="1:8" x14ac:dyDescent="0.25">
      <c r="H27" s="2"/>
    </row>
    <row r="28" spans="1:8" x14ac:dyDescent="0.25">
      <c r="F28" s="7"/>
    </row>
    <row r="29" spans="1:8" x14ac:dyDescent="0.25">
      <c r="A29" s="14" t="s">
        <v>6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topLeftCell="A13" workbookViewId="0">
      <selection activeCell="F17" sqref="F17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8</v>
      </c>
    </row>
    <row r="3" spans="1:7" x14ac:dyDescent="0.25">
      <c r="B3" s="8"/>
    </row>
    <row r="4" spans="1:7" x14ac:dyDescent="0.25">
      <c r="B4" t="s">
        <v>2</v>
      </c>
      <c r="C4" s="36">
        <f>'Accounting Statement'!C9</f>
        <v>7457.5499999999993</v>
      </c>
      <c r="D4" t="s">
        <v>56</v>
      </c>
      <c r="E4" s="36">
        <f>'Accounting Statement'!D9</f>
        <v>1471.25</v>
      </c>
    </row>
    <row r="6" spans="1:7" x14ac:dyDescent="0.25">
      <c r="D6" t="s">
        <v>5</v>
      </c>
      <c r="E6" s="1">
        <f>E4-C4</f>
        <v>-5986.2999999999993</v>
      </c>
    </row>
    <row r="7" spans="1:7" x14ac:dyDescent="0.25">
      <c r="D7" t="s">
        <v>39</v>
      </c>
      <c r="E7" s="6">
        <f>IF(AND(C4=0,E4=0),0,IF(C4=0,1,IF(E4=0,-1,(E4-C4)/C4)))</f>
        <v>-0.80271670991143207</v>
      </c>
      <c r="F7" t="str">
        <f>IF(E7&lt;-0.15,"yes explain",IF(E7&gt;0.15,"Yes explain","No explanation required"))</f>
        <v>yes explain</v>
      </c>
    </row>
    <row r="9" spans="1:7" x14ac:dyDescent="0.25">
      <c r="B9" s="8" t="s">
        <v>7</v>
      </c>
    </row>
    <row r="10" spans="1:7" x14ac:dyDescent="0.25">
      <c r="B10" s="76" t="s">
        <v>40</v>
      </c>
    </row>
    <row r="11" spans="1:7" x14ac:dyDescent="0.25">
      <c r="B11" s="76" t="s">
        <v>58</v>
      </c>
    </row>
    <row r="12" spans="1:7" x14ac:dyDescent="0.25">
      <c r="B12" s="76"/>
    </row>
    <row r="13" spans="1:7" x14ac:dyDescent="0.25">
      <c r="B13" s="8"/>
    </row>
    <row r="14" spans="1:7" s="3" customFormat="1" ht="26.25" x14ac:dyDescent="0.25">
      <c r="B14" s="4" t="s">
        <v>4</v>
      </c>
      <c r="C14" s="4" t="s">
        <v>57</v>
      </c>
      <c r="D14" s="5" t="s">
        <v>5</v>
      </c>
      <c r="E14" s="94" t="s">
        <v>1</v>
      </c>
      <c r="F14" s="95"/>
    </row>
    <row r="15" spans="1:7" s="17" customFormat="1" ht="29.25" x14ac:dyDescent="0.25">
      <c r="A15" s="16"/>
      <c r="B15" s="13">
        <v>81.03</v>
      </c>
      <c r="C15" s="13">
        <v>81.03</v>
      </c>
      <c r="D15" s="74">
        <f>C15-B15</f>
        <v>0</v>
      </c>
      <c r="E15" s="80" t="s">
        <v>69</v>
      </c>
      <c r="F15" s="80" t="s">
        <v>74</v>
      </c>
      <c r="G15" s="16"/>
    </row>
    <row r="16" spans="1:7" s="11" customFormat="1" ht="29.25" x14ac:dyDescent="0.25">
      <c r="B16" s="12">
        <v>639.33000000000004</v>
      </c>
      <c r="C16" s="12">
        <v>645.72</v>
      </c>
      <c r="D16" s="74">
        <f t="shared" ref="D16:D29" si="0">C16-B16</f>
        <v>6.3899999999999864</v>
      </c>
      <c r="E16" s="80" t="s">
        <v>70</v>
      </c>
      <c r="F16" s="80" t="s">
        <v>75</v>
      </c>
    </row>
    <row r="17" spans="1:8" s="11" customFormat="1" ht="29.25" x14ac:dyDescent="0.25">
      <c r="B17" s="12">
        <v>2593.91</v>
      </c>
      <c r="C17" s="12">
        <v>567.29999999999995</v>
      </c>
      <c r="D17" s="74">
        <f t="shared" si="0"/>
        <v>-2026.61</v>
      </c>
      <c r="E17" s="80" t="s">
        <v>71</v>
      </c>
      <c r="F17" s="80"/>
    </row>
    <row r="18" spans="1:8" s="11" customFormat="1" x14ac:dyDescent="0.25">
      <c r="B18" s="12">
        <v>1600</v>
      </c>
      <c r="C18" s="12">
        <v>0</v>
      </c>
      <c r="D18" s="74">
        <f t="shared" si="0"/>
        <v>-1600</v>
      </c>
      <c r="E18" s="80" t="s">
        <v>72</v>
      </c>
      <c r="F18" s="80" t="s">
        <v>76</v>
      </c>
    </row>
    <row r="19" spans="1:8" s="11" customFormat="1" x14ac:dyDescent="0.25">
      <c r="B19" s="12">
        <v>31.52</v>
      </c>
      <c r="C19" s="12">
        <v>177.2</v>
      </c>
      <c r="D19" s="74">
        <f t="shared" si="0"/>
        <v>145.67999999999998</v>
      </c>
      <c r="E19" s="80" t="s">
        <v>73</v>
      </c>
      <c r="F19" s="80" t="s">
        <v>79</v>
      </c>
    </row>
    <row r="20" spans="1:8" s="11" customFormat="1" x14ac:dyDescent="0.25">
      <c r="B20" s="12">
        <v>1250</v>
      </c>
      <c r="C20" s="12">
        <v>0</v>
      </c>
      <c r="D20" s="74">
        <f t="shared" si="0"/>
        <v>-1250</v>
      </c>
      <c r="E20" s="92" t="s">
        <v>78</v>
      </c>
      <c r="F20" s="93"/>
    </row>
    <row r="21" spans="1:8" s="11" customFormat="1" x14ac:dyDescent="0.25">
      <c r="B21" s="12">
        <v>1261.76</v>
      </c>
      <c r="C21" s="12">
        <v>0</v>
      </c>
      <c r="D21" s="74">
        <f t="shared" si="0"/>
        <v>-1261.76</v>
      </c>
      <c r="E21" s="92" t="s">
        <v>77</v>
      </c>
      <c r="F21" s="93"/>
    </row>
    <row r="22" spans="1:8" s="11" customFormat="1" x14ac:dyDescent="0.25">
      <c r="B22" s="12"/>
      <c r="C22" s="12"/>
      <c r="D22" s="74">
        <f t="shared" si="0"/>
        <v>0</v>
      </c>
      <c r="E22" s="92"/>
      <c r="F22" s="93"/>
    </row>
    <row r="23" spans="1:8" s="11" customFormat="1" x14ac:dyDescent="0.25">
      <c r="B23" s="12"/>
      <c r="C23" s="12"/>
      <c r="D23" s="74">
        <f t="shared" si="0"/>
        <v>0</v>
      </c>
      <c r="E23" s="92"/>
      <c r="F23" s="93"/>
    </row>
    <row r="24" spans="1:8" s="11" customFormat="1" x14ac:dyDescent="0.25">
      <c r="B24" s="12"/>
      <c r="C24" s="12"/>
      <c r="D24" s="74">
        <f t="shared" si="0"/>
        <v>0</v>
      </c>
      <c r="E24" s="92"/>
      <c r="F24" s="93"/>
    </row>
    <row r="25" spans="1:8" s="11" customFormat="1" x14ac:dyDescent="0.25">
      <c r="B25" s="12"/>
      <c r="C25" s="12"/>
      <c r="D25" s="74">
        <f t="shared" si="0"/>
        <v>0</v>
      </c>
      <c r="E25" s="92"/>
      <c r="F25" s="93"/>
    </row>
    <row r="26" spans="1:8" s="11" customFormat="1" x14ac:dyDescent="0.25">
      <c r="B26" s="12"/>
      <c r="C26" s="12"/>
      <c r="D26" s="74">
        <f t="shared" si="0"/>
        <v>0</v>
      </c>
      <c r="E26" s="92"/>
      <c r="F26" s="93"/>
    </row>
    <row r="27" spans="1:8" s="11" customFormat="1" x14ac:dyDescent="0.25">
      <c r="B27" s="12"/>
      <c r="C27" s="12"/>
      <c r="D27" s="74">
        <f t="shared" si="0"/>
        <v>0</v>
      </c>
      <c r="E27" s="92"/>
      <c r="F27" s="93"/>
    </row>
    <row r="28" spans="1:8" s="11" customFormat="1" x14ac:dyDescent="0.25">
      <c r="B28" s="12"/>
      <c r="C28" s="12"/>
      <c r="D28" s="74">
        <f t="shared" si="0"/>
        <v>0</v>
      </c>
      <c r="E28" s="92"/>
      <c r="F28" s="93"/>
    </row>
    <row r="29" spans="1:8" s="11" customFormat="1" x14ac:dyDescent="0.25">
      <c r="B29" s="12"/>
      <c r="C29" s="12"/>
      <c r="D29" s="74">
        <f t="shared" si="0"/>
        <v>0</v>
      </c>
      <c r="E29" s="92"/>
      <c r="F29" s="93"/>
    </row>
    <row r="30" spans="1:8" x14ac:dyDescent="0.25">
      <c r="A30" s="9" t="s">
        <v>0</v>
      </c>
      <c r="B30" s="10">
        <f>SUM(B15:B29)</f>
        <v>7457.5500000000011</v>
      </c>
      <c r="C30" s="10">
        <f>SUM(C15:C29)</f>
        <v>1471.25</v>
      </c>
      <c r="D30" s="75">
        <f>SUM(D15:D29)</f>
        <v>-5986.3</v>
      </c>
      <c r="E30" s="96"/>
      <c r="F30" s="93"/>
      <c r="G30" s="7"/>
    </row>
    <row r="31" spans="1:8" x14ac:dyDescent="0.25">
      <c r="H31" s="2"/>
    </row>
    <row r="32" spans="1:8" x14ac:dyDescent="0.25">
      <c r="F32" s="7"/>
    </row>
    <row r="33" spans="1:1" x14ac:dyDescent="0.25">
      <c r="A33" s="14" t="s">
        <v>6</v>
      </c>
    </row>
  </sheetData>
  <mergeCells count="12">
    <mergeCell ref="E26:F26"/>
    <mergeCell ref="E27:F27"/>
    <mergeCell ref="E28:F28"/>
    <mergeCell ref="E29:F29"/>
    <mergeCell ref="E30:F30"/>
    <mergeCell ref="E25:F25"/>
    <mergeCell ref="E14:F14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B10" sqref="B10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9</v>
      </c>
    </row>
    <row r="3" spans="1:7" x14ac:dyDescent="0.25">
      <c r="B3" s="8"/>
    </row>
    <row r="4" spans="1:7" x14ac:dyDescent="0.25">
      <c r="B4" t="s">
        <v>2</v>
      </c>
      <c r="C4" s="36">
        <f>'Accounting Statement'!C10</f>
        <v>3228</v>
      </c>
      <c r="D4" t="s">
        <v>56</v>
      </c>
      <c r="E4" s="36">
        <f>'Accounting Statement'!D10</f>
        <v>3179</v>
      </c>
    </row>
    <row r="6" spans="1:7" x14ac:dyDescent="0.25">
      <c r="D6" t="s">
        <v>5</v>
      </c>
      <c r="E6" s="1">
        <f>E4-C4</f>
        <v>-49</v>
      </c>
    </row>
    <row r="7" spans="1:7" x14ac:dyDescent="0.25">
      <c r="D7" t="s">
        <v>39</v>
      </c>
      <c r="E7" s="6">
        <f>IF(AND(C4=0,E4=0),0,IF(C4=0,1,IF(E4=0,-1,(E4-C4)/C4)))</f>
        <v>-1.5179677819083023E-2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7</v>
      </c>
    </row>
    <row r="10" spans="1:7" x14ac:dyDescent="0.25">
      <c r="B10" s="76" t="s">
        <v>67</v>
      </c>
    </row>
    <row r="11" spans="1:7" x14ac:dyDescent="0.25">
      <c r="B11" s="8"/>
    </row>
    <row r="12" spans="1:7" s="3" customFormat="1" ht="26.25" x14ac:dyDescent="0.25">
      <c r="B12" s="4" t="s">
        <v>4</v>
      </c>
      <c r="C12" s="4" t="s">
        <v>57</v>
      </c>
      <c r="D12" s="5" t="s">
        <v>5</v>
      </c>
      <c r="E12" s="94" t="s">
        <v>1</v>
      </c>
      <c r="F12" s="95"/>
    </row>
    <row r="13" spans="1:7" s="17" customFormat="1" x14ac:dyDescent="0.25">
      <c r="A13" s="16"/>
      <c r="B13" s="13"/>
      <c r="C13" s="13"/>
      <c r="D13" s="13">
        <f>C13-B13</f>
        <v>0</v>
      </c>
      <c r="E13" s="97"/>
      <c r="F13" s="98"/>
      <c r="G13" s="16"/>
    </row>
    <row r="14" spans="1:7" s="11" customFormat="1" x14ac:dyDescent="0.25">
      <c r="B14" s="12"/>
      <c r="C14" s="12"/>
      <c r="D14" s="13">
        <f t="shared" ref="D14:D27" si="0">C14-B14</f>
        <v>0</v>
      </c>
      <c r="E14" s="92"/>
      <c r="F14" s="93"/>
    </row>
    <row r="15" spans="1:7" s="11" customFormat="1" x14ac:dyDescent="0.25">
      <c r="B15" s="12"/>
      <c r="C15" s="12"/>
      <c r="D15" s="13">
        <f t="shared" si="0"/>
        <v>0</v>
      </c>
      <c r="E15" s="92"/>
      <c r="F15" s="93"/>
    </row>
    <row r="16" spans="1:7" s="11" customFormat="1" x14ac:dyDescent="0.25">
      <c r="B16" s="12"/>
      <c r="C16" s="12"/>
      <c r="D16" s="13">
        <f t="shared" si="0"/>
        <v>0</v>
      </c>
      <c r="E16" s="92"/>
      <c r="F16" s="93"/>
    </row>
    <row r="17" spans="1:8" s="11" customFormat="1" x14ac:dyDescent="0.25">
      <c r="B17" s="12"/>
      <c r="C17" s="12"/>
      <c r="D17" s="13">
        <f t="shared" si="0"/>
        <v>0</v>
      </c>
      <c r="E17" s="92"/>
      <c r="F17" s="93"/>
    </row>
    <row r="18" spans="1:8" s="11" customFormat="1" x14ac:dyDescent="0.25">
      <c r="B18" s="12"/>
      <c r="C18" s="12"/>
      <c r="D18" s="13">
        <f t="shared" si="0"/>
        <v>0</v>
      </c>
      <c r="E18" s="92"/>
      <c r="F18" s="93"/>
    </row>
    <row r="19" spans="1:8" s="11" customFormat="1" x14ac:dyDescent="0.25">
      <c r="B19" s="12"/>
      <c r="C19" s="12"/>
      <c r="D19" s="13">
        <f t="shared" si="0"/>
        <v>0</v>
      </c>
      <c r="E19" s="92"/>
      <c r="F19" s="93"/>
    </row>
    <row r="20" spans="1:8" s="11" customFormat="1" x14ac:dyDescent="0.25">
      <c r="B20" s="12"/>
      <c r="C20" s="12"/>
      <c r="D20" s="13">
        <f t="shared" si="0"/>
        <v>0</v>
      </c>
      <c r="E20" s="92"/>
      <c r="F20" s="93"/>
    </row>
    <row r="21" spans="1:8" s="11" customFormat="1" x14ac:dyDescent="0.25">
      <c r="B21" s="12"/>
      <c r="C21" s="12"/>
      <c r="D21" s="13">
        <f t="shared" si="0"/>
        <v>0</v>
      </c>
      <c r="E21" s="92"/>
      <c r="F21" s="93"/>
    </row>
    <row r="22" spans="1:8" s="11" customFormat="1" x14ac:dyDescent="0.25">
      <c r="B22" s="12"/>
      <c r="C22" s="12"/>
      <c r="D22" s="13">
        <f t="shared" si="0"/>
        <v>0</v>
      </c>
      <c r="E22" s="92"/>
      <c r="F22" s="93"/>
    </row>
    <row r="23" spans="1:8" s="11" customFormat="1" x14ac:dyDescent="0.25">
      <c r="B23" s="12"/>
      <c r="C23" s="12"/>
      <c r="D23" s="13">
        <f t="shared" si="0"/>
        <v>0</v>
      </c>
      <c r="E23" s="92"/>
      <c r="F23" s="93"/>
    </row>
    <row r="24" spans="1:8" s="11" customFormat="1" x14ac:dyDescent="0.25">
      <c r="B24" s="12"/>
      <c r="C24" s="12"/>
      <c r="D24" s="13">
        <f t="shared" si="0"/>
        <v>0</v>
      </c>
      <c r="E24" s="92"/>
      <c r="F24" s="93"/>
    </row>
    <row r="25" spans="1:8" s="11" customFormat="1" x14ac:dyDescent="0.25">
      <c r="B25" s="12"/>
      <c r="C25" s="12"/>
      <c r="D25" s="13">
        <f t="shared" si="0"/>
        <v>0</v>
      </c>
      <c r="E25" s="92"/>
      <c r="F25" s="93"/>
    </row>
    <row r="26" spans="1:8" s="11" customFormat="1" x14ac:dyDescent="0.25">
      <c r="B26" s="12"/>
      <c r="C26" s="12"/>
      <c r="D26" s="13">
        <f t="shared" si="0"/>
        <v>0</v>
      </c>
      <c r="E26" s="92"/>
      <c r="F26" s="93"/>
    </row>
    <row r="27" spans="1:8" s="11" customFormat="1" x14ac:dyDescent="0.25">
      <c r="B27" s="12"/>
      <c r="C27" s="12"/>
      <c r="D27" s="13">
        <f t="shared" si="0"/>
        <v>0</v>
      </c>
      <c r="E27" s="92"/>
      <c r="F27" s="93"/>
    </row>
    <row r="28" spans="1:8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96"/>
      <c r="F28" s="93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6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D4" sqref="D4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10</v>
      </c>
    </row>
    <row r="3" spans="1:7" x14ac:dyDescent="0.25">
      <c r="B3" s="8"/>
    </row>
    <row r="4" spans="1:7" x14ac:dyDescent="0.25">
      <c r="B4" t="s">
        <v>2</v>
      </c>
      <c r="C4" s="36">
        <f>'Accounting Statement'!C11</f>
        <v>0</v>
      </c>
      <c r="D4" t="s">
        <v>56</v>
      </c>
      <c r="E4" s="36">
        <f>'Accounting Statement'!D11</f>
        <v>0</v>
      </c>
    </row>
    <row r="6" spans="1:7" x14ac:dyDescent="0.25">
      <c r="D6" t="s">
        <v>5</v>
      </c>
      <c r="E6" s="1">
        <f>E4-C4</f>
        <v>0</v>
      </c>
    </row>
    <row r="7" spans="1:7" x14ac:dyDescent="0.25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7</v>
      </c>
    </row>
    <row r="10" spans="1:7" x14ac:dyDescent="0.25">
      <c r="B10" s="8"/>
    </row>
    <row r="11" spans="1:7" s="3" customFormat="1" ht="26.25" x14ac:dyDescent="0.25">
      <c r="B11" s="4" t="s">
        <v>4</v>
      </c>
      <c r="C11" s="4" t="s">
        <v>57</v>
      </c>
      <c r="D11" s="5" t="s">
        <v>5</v>
      </c>
      <c r="E11" s="94" t="s">
        <v>1</v>
      </c>
      <c r="F11" s="95"/>
    </row>
    <row r="12" spans="1:7" s="17" customFormat="1" x14ac:dyDescent="0.25">
      <c r="A12" s="16"/>
      <c r="B12" s="13"/>
      <c r="C12" s="13"/>
      <c r="D12" s="13">
        <f>C12-B12</f>
        <v>0</v>
      </c>
      <c r="E12" s="97"/>
      <c r="F12" s="98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92"/>
      <c r="F13" s="93"/>
    </row>
    <row r="14" spans="1:7" s="11" customFormat="1" x14ac:dyDescent="0.25">
      <c r="B14" s="12"/>
      <c r="C14" s="12"/>
      <c r="D14" s="13">
        <f t="shared" si="0"/>
        <v>0</v>
      </c>
      <c r="E14" s="92"/>
      <c r="F14" s="93"/>
    </row>
    <row r="15" spans="1:7" s="11" customFormat="1" x14ac:dyDescent="0.25">
      <c r="B15" s="12"/>
      <c r="C15" s="12"/>
      <c r="D15" s="13">
        <f t="shared" si="0"/>
        <v>0</v>
      </c>
      <c r="E15" s="92"/>
      <c r="F15" s="93"/>
    </row>
    <row r="16" spans="1:7" s="11" customFormat="1" x14ac:dyDescent="0.25">
      <c r="B16" s="12"/>
      <c r="C16" s="12"/>
      <c r="D16" s="13">
        <f t="shared" si="0"/>
        <v>0</v>
      </c>
      <c r="E16" s="92"/>
      <c r="F16" s="93"/>
    </row>
    <row r="17" spans="1:8" s="11" customFormat="1" x14ac:dyDescent="0.25">
      <c r="B17" s="12"/>
      <c r="C17" s="12"/>
      <c r="D17" s="13">
        <f t="shared" si="0"/>
        <v>0</v>
      </c>
      <c r="E17" s="92"/>
      <c r="F17" s="93"/>
    </row>
    <row r="18" spans="1:8" s="11" customFormat="1" x14ac:dyDescent="0.25">
      <c r="B18" s="12"/>
      <c r="C18" s="12"/>
      <c r="D18" s="13">
        <f t="shared" si="0"/>
        <v>0</v>
      </c>
      <c r="E18" s="92"/>
      <c r="F18" s="93"/>
    </row>
    <row r="19" spans="1:8" s="11" customFormat="1" x14ac:dyDescent="0.25">
      <c r="B19" s="12"/>
      <c r="C19" s="12"/>
      <c r="D19" s="13">
        <f t="shared" si="0"/>
        <v>0</v>
      </c>
      <c r="E19" s="92"/>
      <c r="F19" s="93"/>
    </row>
    <row r="20" spans="1:8" s="11" customFormat="1" x14ac:dyDescent="0.25">
      <c r="B20" s="12"/>
      <c r="C20" s="12"/>
      <c r="D20" s="13">
        <f t="shared" si="0"/>
        <v>0</v>
      </c>
      <c r="E20" s="92"/>
      <c r="F20" s="93"/>
    </row>
    <row r="21" spans="1:8" s="11" customFormat="1" x14ac:dyDescent="0.25">
      <c r="B21" s="12"/>
      <c r="C21" s="12"/>
      <c r="D21" s="13">
        <f t="shared" si="0"/>
        <v>0</v>
      </c>
      <c r="E21" s="92"/>
      <c r="F21" s="93"/>
    </row>
    <row r="22" spans="1:8" s="11" customFormat="1" x14ac:dyDescent="0.25">
      <c r="B22" s="12"/>
      <c r="C22" s="12"/>
      <c r="D22" s="13">
        <f t="shared" si="0"/>
        <v>0</v>
      </c>
      <c r="E22" s="92"/>
      <c r="F22" s="93"/>
    </row>
    <row r="23" spans="1:8" s="11" customFormat="1" x14ac:dyDescent="0.25">
      <c r="B23" s="12"/>
      <c r="C23" s="12"/>
      <c r="D23" s="13">
        <f t="shared" si="0"/>
        <v>0</v>
      </c>
      <c r="E23" s="92"/>
      <c r="F23" s="93"/>
    </row>
    <row r="24" spans="1:8" s="11" customFormat="1" x14ac:dyDescent="0.25">
      <c r="B24" s="12"/>
      <c r="C24" s="12"/>
      <c r="D24" s="13">
        <f t="shared" si="0"/>
        <v>0</v>
      </c>
      <c r="E24" s="92"/>
      <c r="F24" s="93"/>
    </row>
    <row r="25" spans="1:8" s="11" customFormat="1" x14ac:dyDescent="0.25">
      <c r="B25" s="12"/>
      <c r="C25" s="12"/>
      <c r="D25" s="13">
        <f t="shared" si="0"/>
        <v>0</v>
      </c>
      <c r="E25" s="92"/>
      <c r="F25" s="93"/>
    </row>
    <row r="26" spans="1:8" s="11" customFormat="1" x14ac:dyDescent="0.25">
      <c r="B26" s="12"/>
      <c r="C26" s="12"/>
      <c r="D26" s="13">
        <f t="shared" si="0"/>
        <v>0</v>
      </c>
      <c r="E26" s="92"/>
      <c r="F26" s="93"/>
    </row>
    <row r="27" spans="1:8" x14ac:dyDescent="0.25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96"/>
      <c r="F27" s="93"/>
      <c r="G27" s="7"/>
    </row>
    <row r="28" spans="1:8" x14ac:dyDescent="0.25">
      <c r="H28" s="2"/>
    </row>
    <row r="29" spans="1:8" x14ac:dyDescent="0.25">
      <c r="F29" s="7"/>
    </row>
    <row r="30" spans="1:8" x14ac:dyDescent="0.25">
      <c r="A30" s="14" t="s">
        <v>6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1"/>
  <sheetViews>
    <sheetView topLeftCell="A10" workbookViewId="0">
      <selection activeCell="E20" sqref="E20:F20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0.28515625" customWidth="1"/>
  </cols>
  <sheetData>
    <row r="1" spans="1:8" x14ac:dyDescent="0.25">
      <c r="B1" s="15" t="s">
        <v>11</v>
      </c>
    </row>
    <row r="3" spans="1:8" x14ac:dyDescent="0.25">
      <c r="B3" s="8"/>
    </row>
    <row r="4" spans="1:8" x14ac:dyDescent="0.25">
      <c r="B4" t="s">
        <v>2</v>
      </c>
      <c r="C4" s="36">
        <f>'Accounting Statement'!C12</f>
        <v>7423.090000000002</v>
      </c>
      <c r="D4" t="s">
        <v>56</v>
      </c>
      <c r="E4" s="36">
        <f>'Accounting Statement'!D12</f>
        <v>11693.57</v>
      </c>
    </row>
    <row r="6" spans="1:8" x14ac:dyDescent="0.25">
      <c r="D6" t="s">
        <v>5</v>
      </c>
      <c r="E6" s="1">
        <f>E4-C4</f>
        <v>4270.4799999999977</v>
      </c>
    </row>
    <row r="7" spans="1:8" x14ac:dyDescent="0.25">
      <c r="D7" t="s">
        <v>39</v>
      </c>
      <c r="E7" s="6">
        <f>IF(AND(C4=0,E4=0),0,IF(C4=0,1,IF(E4=0,-1,(E4-C4)/C4)))</f>
        <v>0.57529681035795022</v>
      </c>
      <c r="F7" t="str">
        <f>IF(E7&lt;-0.15,"yes explain",IF(E7&gt;0.15,"Yes explain","No explanation required"))</f>
        <v>Yes explain</v>
      </c>
    </row>
    <row r="9" spans="1:8" x14ac:dyDescent="0.25">
      <c r="B9" s="8" t="s">
        <v>7</v>
      </c>
    </row>
    <row r="10" spans="1:8" ht="15.75" x14ac:dyDescent="0.3">
      <c r="B10" s="18" t="s">
        <v>41</v>
      </c>
    </row>
    <row r="11" spans="1:8" x14ac:dyDescent="0.25">
      <c r="B11" s="76" t="s">
        <v>58</v>
      </c>
    </row>
    <row r="12" spans="1:8" x14ac:dyDescent="0.25">
      <c r="B12" s="8"/>
    </row>
    <row r="13" spans="1:8" s="3" customFormat="1" ht="26.25" x14ac:dyDescent="0.25">
      <c r="B13" s="4" t="s">
        <v>4</v>
      </c>
      <c r="C13" s="4" t="s">
        <v>57</v>
      </c>
      <c r="D13" s="5" t="s">
        <v>5</v>
      </c>
      <c r="E13" s="94" t="s">
        <v>1</v>
      </c>
      <c r="F13" s="95"/>
      <c r="G13" s="94" t="s">
        <v>59</v>
      </c>
      <c r="H13" s="95"/>
    </row>
    <row r="14" spans="1:8" s="17" customFormat="1" x14ac:dyDescent="0.25">
      <c r="A14" s="16"/>
      <c r="B14" s="81">
        <v>1361.76</v>
      </c>
      <c r="C14" s="13">
        <v>0</v>
      </c>
      <c r="D14" s="74">
        <f>C14-B14</f>
        <v>-1361.76</v>
      </c>
      <c r="E14" s="92" t="s">
        <v>84</v>
      </c>
      <c r="F14" s="93"/>
      <c r="G14" s="16"/>
    </row>
    <row r="15" spans="1:8" s="11" customFormat="1" x14ac:dyDescent="0.25">
      <c r="B15" s="82">
        <v>1705.36</v>
      </c>
      <c r="C15" s="83">
        <v>1476.59</v>
      </c>
      <c r="D15" s="74">
        <f t="shared" ref="D15:D27" si="0">C15-B15</f>
        <v>-228.76999999999998</v>
      </c>
      <c r="E15" s="77" t="s">
        <v>86</v>
      </c>
    </row>
    <row r="16" spans="1:8" s="11" customFormat="1" x14ac:dyDescent="0.25">
      <c r="B16" s="83">
        <v>1567</v>
      </c>
      <c r="C16" s="83">
        <v>1183.98</v>
      </c>
      <c r="D16" s="74">
        <f t="shared" si="0"/>
        <v>-383.02</v>
      </c>
      <c r="E16" s="77" t="s">
        <v>72</v>
      </c>
      <c r="F16" s="11" t="s">
        <v>85</v>
      </c>
    </row>
    <row r="17" spans="1:8" s="11" customFormat="1" x14ac:dyDescent="0.25">
      <c r="B17" s="13">
        <v>928.01</v>
      </c>
      <c r="C17" s="12">
        <v>0</v>
      </c>
      <c r="D17" s="74">
        <f t="shared" si="0"/>
        <v>-928.01</v>
      </c>
      <c r="E17" s="92" t="s">
        <v>80</v>
      </c>
      <c r="F17" s="93"/>
    </row>
    <row r="18" spans="1:8" s="11" customFormat="1" x14ac:dyDescent="0.25">
      <c r="B18" s="84">
        <v>1463.16</v>
      </c>
      <c r="C18" s="12">
        <v>0</v>
      </c>
      <c r="D18" s="74">
        <f t="shared" si="0"/>
        <v>-1463.16</v>
      </c>
      <c r="E18" s="92" t="s">
        <v>81</v>
      </c>
      <c r="F18" s="93"/>
    </row>
    <row r="19" spans="1:8" s="11" customFormat="1" x14ac:dyDescent="0.25">
      <c r="B19" s="12">
        <v>342</v>
      </c>
      <c r="C19" s="12">
        <v>0</v>
      </c>
      <c r="D19" s="74">
        <f t="shared" si="0"/>
        <v>-342</v>
      </c>
      <c r="E19" s="92" t="s">
        <v>82</v>
      </c>
      <c r="F19" s="93"/>
    </row>
    <row r="20" spans="1:8" s="11" customFormat="1" x14ac:dyDescent="0.25">
      <c r="B20" s="12">
        <v>55.8</v>
      </c>
      <c r="C20" s="12">
        <v>0</v>
      </c>
      <c r="D20" s="74">
        <f t="shared" si="0"/>
        <v>-55.8</v>
      </c>
      <c r="E20" s="92" t="s">
        <v>83</v>
      </c>
      <c r="F20" s="93"/>
    </row>
    <row r="21" spans="1:8" s="11" customFormat="1" x14ac:dyDescent="0.25">
      <c r="B21" s="12"/>
      <c r="C21" s="12">
        <v>900</v>
      </c>
      <c r="D21" s="74">
        <f t="shared" si="0"/>
        <v>900</v>
      </c>
      <c r="E21" s="92" t="s">
        <v>87</v>
      </c>
      <c r="F21" s="93"/>
    </row>
    <row r="22" spans="1:8" s="11" customFormat="1" x14ac:dyDescent="0.25">
      <c r="B22" s="12"/>
      <c r="C22" s="12">
        <v>1140</v>
      </c>
      <c r="D22" s="74">
        <f t="shared" si="0"/>
        <v>1140</v>
      </c>
      <c r="E22" s="92" t="s">
        <v>88</v>
      </c>
      <c r="F22" s="93"/>
    </row>
    <row r="23" spans="1:8" s="11" customFormat="1" x14ac:dyDescent="0.25">
      <c r="B23" s="12"/>
      <c r="C23" s="85">
        <v>6993</v>
      </c>
      <c r="D23" s="74">
        <f t="shared" si="0"/>
        <v>6993</v>
      </c>
      <c r="E23" s="92" t="s">
        <v>89</v>
      </c>
      <c r="F23" s="93"/>
    </row>
    <row r="24" spans="1:8" s="11" customFormat="1" x14ac:dyDescent="0.25">
      <c r="B24" s="12"/>
      <c r="C24" s="12"/>
      <c r="D24" s="74">
        <f t="shared" si="0"/>
        <v>0</v>
      </c>
      <c r="E24" s="92"/>
      <c r="F24" s="93"/>
    </row>
    <row r="25" spans="1:8" s="11" customFormat="1" x14ac:dyDescent="0.25">
      <c r="B25" s="12"/>
      <c r="C25" s="12"/>
      <c r="D25" s="74">
        <f t="shared" si="0"/>
        <v>0</v>
      </c>
      <c r="E25" s="92"/>
      <c r="F25" s="93"/>
    </row>
    <row r="26" spans="1:8" s="11" customFormat="1" x14ac:dyDescent="0.25">
      <c r="B26" s="12"/>
      <c r="C26" s="12"/>
      <c r="D26" s="74">
        <f t="shared" si="0"/>
        <v>0</v>
      </c>
      <c r="E26" s="92"/>
      <c r="F26" s="93"/>
    </row>
    <row r="27" spans="1:8" s="11" customFormat="1" x14ac:dyDescent="0.25">
      <c r="B27" s="12"/>
      <c r="C27" s="12"/>
      <c r="D27" s="74">
        <f t="shared" si="0"/>
        <v>0</v>
      </c>
      <c r="E27" s="92"/>
      <c r="F27" s="93"/>
    </row>
    <row r="28" spans="1:8" x14ac:dyDescent="0.25">
      <c r="A28" s="9" t="s">
        <v>0</v>
      </c>
      <c r="B28" s="10">
        <f>SUM(B14:B27)</f>
        <v>7423.09</v>
      </c>
      <c r="C28" s="10">
        <f>SUM(C14:C27)</f>
        <v>11693.57</v>
      </c>
      <c r="D28" s="75">
        <f>SUM(D14:D27)</f>
        <v>4270.4799999999996</v>
      </c>
      <c r="E28" s="96"/>
      <c r="F28" s="93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6</v>
      </c>
    </row>
  </sheetData>
  <mergeCells count="15">
    <mergeCell ref="G13:H13"/>
    <mergeCell ref="E24:F24"/>
    <mergeCell ref="E25:F25"/>
    <mergeCell ref="E26:F26"/>
    <mergeCell ref="E27:F27"/>
    <mergeCell ref="E28:F28"/>
    <mergeCell ref="E23:F23"/>
    <mergeCell ref="E13:F13"/>
    <mergeCell ref="E14:F14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1"/>
  <sheetViews>
    <sheetView workbookViewId="0">
      <selection activeCell="I11" sqref="I11"/>
    </sheetView>
  </sheetViews>
  <sheetFormatPr defaultColWidth="9.140625" defaultRowHeight="16.5" x14ac:dyDescent="0.3"/>
  <cols>
    <col min="1" max="1" width="6.85546875" style="59" bestFit="1" customWidth="1"/>
    <col min="2" max="2" width="11.28515625" style="59" customWidth="1"/>
    <col min="3" max="3" width="14.7109375" style="59" customWidth="1"/>
    <col min="4" max="4" width="10.42578125" style="59" bestFit="1" customWidth="1"/>
    <col min="5" max="5" width="9.85546875" style="59" customWidth="1"/>
    <col min="6" max="6" width="12.5703125" style="59" customWidth="1"/>
    <col min="7" max="16384" width="9.140625" style="59"/>
  </cols>
  <sheetData>
    <row r="1" spans="2:7" x14ac:dyDescent="0.3">
      <c r="B1" s="64" t="s">
        <v>45</v>
      </c>
    </row>
    <row r="3" spans="2:7" x14ac:dyDescent="0.3">
      <c r="B3" s="60"/>
    </row>
    <row r="4" spans="2:7" x14ac:dyDescent="0.3">
      <c r="B4" s="59" t="s">
        <v>46</v>
      </c>
      <c r="C4" s="65">
        <f>'Accounting Statement'!D13</f>
        <v>26608</v>
      </c>
      <c r="D4" s="59" t="s">
        <v>47</v>
      </c>
      <c r="E4" s="65">
        <f>'Accounting Statement'!D8</f>
        <v>13760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48</v>
      </c>
      <c r="F8" s="60" t="s">
        <v>48</v>
      </c>
      <c r="G8" s="60" t="s">
        <v>48</v>
      </c>
    </row>
    <row r="9" spans="2:7" x14ac:dyDescent="0.3">
      <c r="B9" s="60" t="s">
        <v>49</v>
      </c>
    </row>
    <row r="10" spans="2:7" ht="31.5" x14ac:dyDescent="0.3">
      <c r="C10" s="87" t="s">
        <v>93</v>
      </c>
      <c r="E10" s="86">
        <v>8800</v>
      </c>
    </row>
    <row r="11" spans="2:7" x14ac:dyDescent="0.3">
      <c r="C11" s="88" t="s">
        <v>90</v>
      </c>
      <c r="E11" s="86">
        <v>3600</v>
      </c>
    </row>
    <row r="12" spans="2:7" x14ac:dyDescent="0.3">
      <c r="C12" s="88" t="s">
        <v>91</v>
      </c>
      <c r="E12" s="86">
        <v>1000</v>
      </c>
    </row>
    <row r="13" spans="2:7" x14ac:dyDescent="0.3">
      <c r="C13" s="88" t="s">
        <v>92</v>
      </c>
      <c r="E13" s="86">
        <v>200</v>
      </c>
    </row>
    <row r="14" spans="2:7" x14ac:dyDescent="0.3">
      <c r="C14" s="61" t="s">
        <v>50</v>
      </c>
      <c r="E14" s="61"/>
    </row>
    <row r="15" spans="2:7" x14ac:dyDescent="0.3">
      <c r="C15" s="61" t="s">
        <v>51</v>
      </c>
      <c r="E15" s="61"/>
    </row>
    <row r="16" spans="2:7" x14ac:dyDescent="0.3">
      <c r="F16" s="62">
        <f>SUM(E10:E15)</f>
        <v>13600</v>
      </c>
    </row>
    <row r="18" spans="2:7" x14ac:dyDescent="0.3">
      <c r="B18" s="60" t="s">
        <v>52</v>
      </c>
      <c r="E18" s="61">
        <v>13000</v>
      </c>
    </row>
    <row r="19" spans="2:7" x14ac:dyDescent="0.3">
      <c r="F19" s="62">
        <f>E18</f>
        <v>13000</v>
      </c>
    </row>
    <row r="20" spans="2:7" ht="17.25" thickBot="1" x14ac:dyDescent="0.35">
      <c r="B20" s="60" t="s">
        <v>53</v>
      </c>
      <c r="G20" s="63">
        <f>F16+F19</f>
        <v>26600</v>
      </c>
    </row>
    <row r="21" spans="2:7" ht="17.2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workbookViewId="0">
      <selection activeCell="B33" sqref="B3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2" bestFit="1" customWidth="1"/>
    <col min="8" max="8" width="13.7109375" customWidth="1"/>
  </cols>
  <sheetData>
    <row r="1" spans="1:8" x14ac:dyDescent="0.25">
      <c r="B1" s="15" t="s">
        <v>12</v>
      </c>
    </row>
    <row r="3" spans="1:8" x14ac:dyDescent="0.25">
      <c r="B3" s="8"/>
    </row>
    <row r="4" spans="1:8" x14ac:dyDescent="0.25">
      <c r="B4" t="s">
        <v>2</v>
      </c>
      <c r="C4" s="36">
        <f>'Accounting Statement'!C16</f>
        <v>86666</v>
      </c>
      <c r="D4" t="s">
        <v>56</v>
      </c>
      <c r="E4" s="36">
        <f>'Accounting Statement'!D16</f>
        <v>86666</v>
      </c>
    </row>
    <row r="6" spans="1:8" x14ac:dyDescent="0.25">
      <c r="D6" t="s">
        <v>5</v>
      </c>
      <c r="E6" s="1">
        <f>E4-C4</f>
        <v>0</v>
      </c>
    </row>
    <row r="7" spans="1:8" x14ac:dyDescent="0.25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25">
      <c r="B9" s="8" t="s">
        <v>7</v>
      </c>
    </row>
    <row r="10" spans="1:8" ht="15.75" x14ac:dyDescent="0.3">
      <c r="B10" s="19" t="s">
        <v>13</v>
      </c>
    </row>
    <row r="11" spans="1:8" ht="15.75" x14ac:dyDescent="0.3">
      <c r="B11" s="18" t="s">
        <v>60</v>
      </c>
    </row>
    <row r="12" spans="1:8" s="3" customFormat="1" ht="26.25" customHeight="1" x14ac:dyDescent="0.25">
      <c r="B12" s="4" t="s">
        <v>4</v>
      </c>
      <c r="C12" s="4" t="s">
        <v>57</v>
      </c>
      <c r="D12" s="5" t="s">
        <v>5</v>
      </c>
      <c r="E12" s="94" t="s">
        <v>1</v>
      </c>
      <c r="F12" s="95"/>
      <c r="G12" s="72" t="s">
        <v>64</v>
      </c>
      <c r="H12" s="73" t="s">
        <v>65</v>
      </c>
    </row>
    <row r="13" spans="1:8" s="17" customFormat="1" x14ac:dyDescent="0.25">
      <c r="A13" s="16"/>
      <c r="B13" s="13"/>
      <c r="C13" s="13"/>
      <c r="D13" s="13">
        <f>C13-B13</f>
        <v>0</v>
      </c>
      <c r="E13" s="97"/>
      <c r="F13" s="98"/>
      <c r="G13" s="16"/>
    </row>
    <row r="14" spans="1:8" s="11" customFormat="1" x14ac:dyDescent="0.25">
      <c r="B14" s="12"/>
      <c r="C14" s="12"/>
      <c r="D14" s="13">
        <f t="shared" ref="D14:D27" si="0">C14-B14</f>
        <v>0</v>
      </c>
      <c r="E14" s="92"/>
      <c r="F14" s="93"/>
    </row>
    <row r="15" spans="1:8" s="11" customFormat="1" x14ac:dyDescent="0.25">
      <c r="B15" s="12"/>
      <c r="C15" s="12"/>
      <c r="D15" s="13">
        <f t="shared" si="0"/>
        <v>0</v>
      </c>
      <c r="E15" s="92"/>
      <c r="F15" s="93"/>
    </row>
    <row r="16" spans="1:8" s="11" customFormat="1" x14ac:dyDescent="0.25">
      <c r="B16" s="12"/>
      <c r="C16" s="12"/>
      <c r="D16" s="13">
        <f t="shared" si="0"/>
        <v>0</v>
      </c>
      <c r="E16" s="92"/>
      <c r="F16" s="93"/>
    </row>
    <row r="17" spans="1:12" s="11" customFormat="1" x14ac:dyDescent="0.25">
      <c r="B17" s="12"/>
      <c r="C17" s="12"/>
      <c r="D17" s="13">
        <f t="shared" si="0"/>
        <v>0</v>
      </c>
      <c r="E17" s="92"/>
      <c r="F17" s="93"/>
    </row>
    <row r="18" spans="1:12" s="11" customFormat="1" x14ac:dyDescent="0.25">
      <c r="B18" s="12"/>
      <c r="C18" s="12"/>
      <c r="D18" s="13">
        <f t="shared" si="0"/>
        <v>0</v>
      </c>
      <c r="E18" s="92"/>
      <c r="F18" s="93"/>
      <c r="L18" s="20"/>
    </row>
    <row r="19" spans="1:12" s="11" customFormat="1" x14ac:dyDescent="0.25">
      <c r="B19" s="12"/>
      <c r="C19" s="12"/>
      <c r="D19" s="13">
        <f t="shared" si="0"/>
        <v>0</v>
      </c>
      <c r="E19" s="92"/>
      <c r="F19" s="93"/>
    </row>
    <row r="20" spans="1:12" s="11" customFormat="1" x14ac:dyDescent="0.25">
      <c r="B20" s="12"/>
      <c r="C20" s="12"/>
      <c r="D20" s="13">
        <f t="shared" si="0"/>
        <v>0</v>
      </c>
      <c r="E20" s="92"/>
      <c r="F20" s="93"/>
    </row>
    <row r="21" spans="1:12" s="11" customFormat="1" x14ac:dyDescent="0.25">
      <c r="B21" s="12"/>
      <c r="C21" s="12"/>
      <c r="D21" s="13">
        <f t="shared" si="0"/>
        <v>0</v>
      </c>
      <c r="E21" s="92"/>
      <c r="F21" s="93"/>
    </row>
    <row r="22" spans="1:12" s="11" customFormat="1" x14ac:dyDescent="0.25">
      <c r="B22" s="12"/>
      <c r="C22" s="12"/>
      <c r="D22" s="13">
        <f t="shared" si="0"/>
        <v>0</v>
      </c>
      <c r="E22" s="92"/>
      <c r="F22" s="93"/>
    </row>
    <row r="23" spans="1:12" s="11" customFormat="1" x14ac:dyDescent="0.25">
      <c r="B23" s="12"/>
      <c r="C23" s="12"/>
      <c r="D23" s="13">
        <f t="shared" si="0"/>
        <v>0</v>
      </c>
      <c r="E23" s="92"/>
      <c r="F23" s="93"/>
    </row>
    <row r="24" spans="1:12" s="11" customFormat="1" x14ac:dyDescent="0.25">
      <c r="B24" s="12"/>
      <c r="C24" s="12"/>
      <c r="D24" s="13">
        <f t="shared" si="0"/>
        <v>0</v>
      </c>
      <c r="E24" s="92"/>
      <c r="F24" s="93"/>
    </row>
    <row r="25" spans="1:12" s="11" customFormat="1" x14ac:dyDescent="0.25">
      <c r="B25" s="12"/>
      <c r="C25" s="12"/>
      <c r="D25" s="13">
        <f t="shared" si="0"/>
        <v>0</v>
      </c>
      <c r="E25" s="92"/>
      <c r="F25" s="93"/>
    </row>
    <row r="26" spans="1:12" s="11" customFormat="1" x14ac:dyDescent="0.25">
      <c r="B26" s="12"/>
      <c r="C26" s="12"/>
      <c r="D26" s="13">
        <f t="shared" si="0"/>
        <v>0</v>
      </c>
      <c r="E26" s="92"/>
      <c r="F26" s="93"/>
    </row>
    <row r="27" spans="1:12" s="11" customFormat="1" x14ac:dyDescent="0.25">
      <c r="B27" s="12"/>
      <c r="C27" s="12"/>
      <c r="D27" s="13">
        <f t="shared" si="0"/>
        <v>0</v>
      </c>
      <c r="E27" s="92"/>
      <c r="F27" s="93"/>
    </row>
    <row r="28" spans="1:12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96"/>
      <c r="F28" s="93"/>
      <c r="G28" s="7"/>
    </row>
    <row r="29" spans="1:12" x14ac:dyDescent="0.25">
      <c r="H29" s="2"/>
    </row>
    <row r="30" spans="1:12" x14ac:dyDescent="0.25">
      <c r="A30" s="14" t="s">
        <v>6</v>
      </c>
      <c r="F30" s="7"/>
    </row>
    <row r="32" spans="1:12" ht="15.75" x14ac:dyDescent="0.3">
      <c r="B32" s="18" t="s">
        <v>61</v>
      </c>
    </row>
    <row r="33" spans="1:8" x14ac:dyDescent="0.25">
      <c r="B33" t="s">
        <v>66</v>
      </c>
    </row>
    <row r="34" spans="1:8" x14ac:dyDescent="0.25">
      <c r="B34" t="s">
        <v>2</v>
      </c>
      <c r="C34" s="36">
        <f>'Accounting Statement'!C45</f>
        <v>0</v>
      </c>
      <c r="D34" t="s">
        <v>56</v>
      </c>
      <c r="E34" s="36">
        <f>'Accounting Statement'!D45</f>
        <v>0</v>
      </c>
    </row>
    <row r="36" spans="1:8" ht="30" x14ac:dyDescent="0.25">
      <c r="A36" s="3"/>
      <c r="B36" s="4" t="s">
        <v>4</v>
      </c>
      <c r="C36" s="4" t="s">
        <v>57</v>
      </c>
      <c r="D36" s="5" t="s">
        <v>5</v>
      </c>
      <c r="E36" s="94" t="s">
        <v>1</v>
      </c>
      <c r="F36" s="95"/>
      <c r="G36" s="72" t="s">
        <v>64</v>
      </c>
      <c r="H36" s="73" t="s">
        <v>65</v>
      </c>
    </row>
    <row r="37" spans="1:8" x14ac:dyDescent="0.25">
      <c r="A37" s="16"/>
      <c r="B37" s="13"/>
      <c r="C37" s="13"/>
      <c r="D37" s="13">
        <f>C37-B37</f>
        <v>0</v>
      </c>
      <c r="E37" s="97"/>
      <c r="F37" s="98"/>
      <c r="G37" s="16"/>
      <c r="H37" s="17"/>
    </row>
    <row r="38" spans="1:8" x14ac:dyDescent="0.25">
      <c r="A38" s="11"/>
      <c r="B38" s="12"/>
      <c r="C38" s="12"/>
      <c r="D38" s="13">
        <f t="shared" ref="D38:D39" si="1">C38-B38</f>
        <v>0</v>
      </c>
      <c r="E38" s="92"/>
      <c r="F38" s="93"/>
      <c r="G38" s="11"/>
      <c r="H38" s="11"/>
    </row>
    <row r="39" spans="1:8" x14ac:dyDescent="0.25">
      <c r="A39" s="11"/>
      <c r="B39" s="12"/>
      <c r="C39" s="12"/>
      <c r="D39" s="13">
        <f t="shared" si="1"/>
        <v>0</v>
      </c>
      <c r="E39" s="92"/>
      <c r="F39" s="93"/>
      <c r="G39" s="11"/>
      <c r="H39" s="11"/>
    </row>
    <row r="40" spans="1:8" x14ac:dyDescent="0.25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96"/>
      <c r="F40" s="93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E16" sqref="E16:F16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14</v>
      </c>
    </row>
    <row r="3" spans="1:7" x14ac:dyDescent="0.25">
      <c r="B3" s="8"/>
    </row>
    <row r="4" spans="1:7" x14ac:dyDescent="0.25">
      <c r="B4" t="s">
        <v>2</v>
      </c>
      <c r="C4" s="36">
        <f>'Accounting Statement'!C17</f>
        <v>0</v>
      </c>
      <c r="D4" t="s">
        <v>56</v>
      </c>
      <c r="E4" s="36">
        <f>'Accounting Statement'!D17</f>
        <v>0</v>
      </c>
    </row>
    <row r="6" spans="1:7" x14ac:dyDescent="0.25">
      <c r="D6" t="s">
        <v>5</v>
      </c>
      <c r="E6" s="1">
        <f>F4-C4</f>
        <v>0</v>
      </c>
    </row>
    <row r="7" spans="1:7" x14ac:dyDescent="0.25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25">
      <c r="B9" s="8" t="s">
        <v>7</v>
      </c>
    </row>
    <row r="10" spans="1:7" ht="15.75" x14ac:dyDescent="0.3">
      <c r="B10" s="18" t="s">
        <v>62</v>
      </c>
    </row>
    <row r="11" spans="1:7" s="3" customFormat="1" ht="26.25" x14ac:dyDescent="0.25">
      <c r="B11" s="4" t="s">
        <v>4</v>
      </c>
      <c r="C11" s="4" t="s">
        <v>57</v>
      </c>
      <c r="D11" s="5" t="s">
        <v>5</v>
      </c>
      <c r="E11" s="94" t="s">
        <v>1</v>
      </c>
      <c r="F11" s="95"/>
    </row>
    <row r="12" spans="1:7" s="17" customFormat="1" x14ac:dyDescent="0.25">
      <c r="A12" s="16"/>
      <c r="B12" s="13"/>
      <c r="C12" s="13"/>
      <c r="D12" s="13">
        <f>C12-B12</f>
        <v>0</v>
      </c>
      <c r="E12" s="97"/>
      <c r="F12" s="98"/>
      <c r="G12" s="16"/>
    </row>
    <row r="13" spans="1:7" s="11" customFormat="1" x14ac:dyDescent="0.25">
      <c r="B13" s="12"/>
      <c r="C13" s="12"/>
      <c r="D13" s="13">
        <f t="shared" ref="D13:D18" si="0">C13-B13</f>
        <v>0</v>
      </c>
      <c r="E13" s="92"/>
      <c r="F13" s="93"/>
    </row>
    <row r="14" spans="1:7" s="11" customFormat="1" x14ac:dyDescent="0.25">
      <c r="B14" s="12"/>
      <c r="C14" s="12"/>
      <c r="D14" s="13">
        <f t="shared" si="0"/>
        <v>0</v>
      </c>
      <c r="E14" s="92"/>
      <c r="F14" s="93"/>
    </row>
    <row r="15" spans="1:7" s="11" customFormat="1" x14ac:dyDescent="0.25">
      <c r="B15" s="12"/>
      <c r="C15" s="12"/>
      <c r="D15" s="13">
        <f t="shared" si="0"/>
        <v>0</v>
      </c>
      <c r="E15" s="92"/>
      <c r="F15" s="93"/>
    </row>
    <row r="16" spans="1:7" s="11" customFormat="1" x14ac:dyDescent="0.25">
      <c r="B16" s="12"/>
      <c r="C16" s="12"/>
      <c r="D16" s="13">
        <f t="shared" si="0"/>
        <v>0</v>
      </c>
      <c r="E16" s="92"/>
      <c r="F16" s="93"/>
    </row>
    <row r="17" spans="1:8" s="11" customFormat="1" x14ac:dyDescent="0.25">
      <c r="B17" s="12"/>
      <c r="C17" s="12"/>
      <c r="D17" s="13">
        <f t="shared" si="0"/>
        <v>0</v>
      </c>
      <c r="E17" s="92"/>
      <c r="F17" s="93"/>
    </row>
    <row r="18" spans="1:8" s="11" customFormat="1" x14ac:dyDescent="0.25">
      <c r="B18" s="12"/>
      <c r="C18" s="12"/>
      <c r="D18" s="13">
        <f t="shared" si="0"/>
        <v>0</v>
      </c>
      <c r="E18" s="92"/>
      <c r="F18" s="93"/>
    </row>
    <row r="19" spans="1:8" x14ac:dyDescent="0.25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96"/>
      <c r="F19" s="93"/>
      <c r="G19" s="7"/>
    </row>
    <row r="20" spans="1:8" x14ac:dyDescent="0.25">
      <c r="H20" s="2"/>
    </row>
    <row r="21" spans="1:8" x14ac:dyDescent="0.25">
      <c r="F21" s="7"/>
    </row>
    <row r="22" spans="1:8" x14ac:dyDescent="0.25">
      <c r="A22" s="14" t="s">
        <v>6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460E185F-155A-4A0D-81DB-4F839B431F71}">
  <ds:schemaRefs/>
</ds:datastoreItem>
</file>

<file path=customXml/itemProps2.xml><?xml version="1.0" encoding="utf-8"?>
<ds:datastoreItem xmlns:ds="http://schemas.openxmlformats.org/officeDocument/2006/customXml" ds:itemID="{3F1AD0D3-C2B2-41A7-8D84-5B6531929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councils</cp:lastModifiedBy>
  <cp:lastPrinted>2023-03-20T07:35:33Z</cp:lastPrinted>
  <dcterms:created xsi:type="dcterms:W3CDTF">2023-03-10T09:35:56Z</dcterms:created>
  <dcterms:modified xsi:type="dcterms:W3CDTF">2024-04-09T10:51:15Z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