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15" windowWidth="15360" windowHeight="8250" tabRatio="737"/>
  </bookViews>
  <sheets>
    <sheet name="Payments TA" sheetId="1" r:id="rId1"/>
    <sheet name="Receipts TA" sheetId="2" r:id="rId2"/>
    <sheet name="Float" sheetId="7" state="hidden" r:id="rId3"/>
    <sheet name="Cemetery" sheetId="9" state="hidden" r:id="rId4"/>
    <sheet name="Hall" sheetId="13" state="hidden" r:id="rId5"/>
    <sheet name="Playfield" sheetId="18" state="hidden" r:id="rId6"/>
    <sheet name="Capital projects" sheetId="10" state="hidden" r:id="rId7"/>
    <sheet name="Payments Bus 30" sheetId="21" r:id="rId8"/>
    <sheet name="Receipts Bus 30" sheetId="22" r:id="rId9"/>
    <sheet name="Bills" sheetId="17" state="hidden" r:id="rId10"/>
    <sheet name="Data" sheetId="16" state="hidden" r:id="rId11"/>
    <sheet name="Lists" sheetId="3" state="hidden" r:id="rId12"/>
    <sheet name="Audit ac statement" sheetId="20" r:id="rId13"/>
    <sheet name="Summary 15-16" sheetId="24" r:id="rId14"/>
  </sheets>
  <externalReferences>
    <externalReference r:id="rId15"/>
    <externalReference r:id="rId16"/>
  </externalReferences>
  <definedNames>
    <definedName name="_xlnm._FilterDatabase" localSheetId="0" hidden="1">'Payments TA'!$A$1:$R$45</definedName>
    <definedName name="Admin">Lists!$I$1:$I$12</definedName>
    <definedName name="Admin1">[1]Lists!$I$1:$I$12</definedName>
    <definedName name="Discretionary">Lists!$E$1:$E$3</definedName>
    <definedName name="Discretionary1">[1]Lists!$E$1:$E$3</definedName>
    <definedName name="Fees">Lists!$C$1:$C$6</definedName>
    <definedName name="Fees1">[1]Lists!$C$1:$C$6</definedName>
    <definedName name="Infrastruct">Lists!#REF!</definedName>
    <definedName name="Infrastructure">Lists!$G$1:$G$11</definedName>
    <definedName name="LGA">Lists!$M$1</definedName>
    <definedName name="Personnel">Lists!$A$1:$A$7</definedName>
    <definedName name="Personnel1">[1]Lists!$A$1:$A$7</definedName>
    <definedName name="Power">Lists!$O$1:$O$37</definedName>
  </definedNames>
  <calcPr calcId="145621"/>
</workbook>
</file>

<file path=xl/calcChain.xml><?xml version="1.0" encoding="utf-8"?>
<calcChain xmlns="http://schemas.openxmlformats.org/spreadsheetml/2006/main">
  <c r="U43" i="24" l="1"/>
  <c r="U39" i="24"/>
  <c r="R41" i="1"/>
  <c r="G44" i="1"/>
  <c r="O53" i="24" s="1"/>
  <c r="Q44" i="1"/>
  <c r="F44" i="1"/>
  <c r="O45" i="24"/>
  <c r="O38" i="24"/>
  <c r="O20" i="24"/>
  <c r="O50" i="24"/>
  <c r="O42" i="24"/>
  <c r="O41" i="24"/>
  <c r="O29" i="24"/>
  <c r="O28" i="24"/>
  <c r="O27" i="24"/>
  <c r="G51" i="24"/>
  <c r="G43" i="24"/>
  <c r="G40" i="24"/>
  <c r="G37" i="24"/>
  <c r="G20" i="24"/>
  <c r="G19" i="24"/>
  <c r="G18" i="24"/>
  <c r="J61" i="24"/>
  <c r="C60" i="24"/>
  <c r="O51" i="24"/>
  <c r="O48" i="24"/>
  <c r="G47" i="24"/>
  <c r="O46" i="24"/>
  <c r="O39" i="24"/>
  <c r="O34" i="24"/>
  <c r="O33" i="24"/>
  <c r="O23" i="24"/>
  <c r="O18" i="24"/>
  <c r="L35" i="22"/>
  <c r="K35" i="22"/>
  <c r="J35" i="22"/>
  <c r="I35" i="22"/>
  <c r="H35" i="22"/>
  <c r="G35" i="22"/>
  <c r="F35" i="22"/>
  <c r="E35" i="22"/>
  <c r="D35" i="22"/>
  <c r="M35" i="22" s="1"/>
  <c r="R44" i="21"/>
  <c r="P44" i="21"/>
  <c r="N44" i="21"/>
  <c r="L44" i="21"/>
  <c r="J44" i="21"/>
  <c r="U44" i="21" s="1"/>
  <c r="H44" i="21"/>
  <c r="G44" i="21"/>
  <c r="W44" i="21" s="1"/>
  <c r="S43" i="21"/>
  <c r="S42" i="21"/>
  <c r="S41" i="21"/>
  <c r="S40" i="21"/>
  <c r="S39" i="21"/>
  <c r="S38" i="21"/>
  <c r="S37" i="21"/>
  <c r="S36" i="21"/>
  <c r="S35" i="21"/>
  <c r="S34" i="21"/>
  <c r="S33" i="21"/>
  <c r="S32" i="21"/>
  <c r="S31" i="21"/>
  <c r="S30" i="21"/>
  <c r="S29" i="21"/>
  <c r="S28" i="21"/>
  <c r="S27" i="21"/>
  <c r="S26" i="21"/>
  <c r="S25" i="21"/>
  <c r="S24" i="21"/>
  <c r="S23" i="21"/>
  <c r="S22" i="21"/>
  <c r="S21" i="21"/>
  <c r="S20" i="21"/>
  <c r="S19" i="21"/>
  <c r="S18" i="21"/>
  <c r="S17" i="21"/>
  <c r="S16" i="21"/>
  <c r="S15" i="21"/>
  <c r="S14" i="21"/>
  <c r="S13" i="21"/>
  <c r="S12" i="21"/>
  <c r="S11" i="21"/>
  <c r="S10" i="21"/>
  <c r="S9" i="21"/>
  <c r="S8" i="21"/>
  <c r="S7" i="21"/>
  <c r="S6" i="21"/>
  <c r="S5" i="21"/>
  <c r="S4" i="21"/>
  <c r="S3" i="21"/>
  <c r="S2" i="21"/>
  <c r="S44" i="21" s="1"/>
  <c r="F24" i="20" l="1"/>
  <c r="F36" i="20"/>
  <c r="F40" i="20" s="1"/>
  <c r="F14" i="20"/>
  <c r="D36" i="20"/>
  <c r="D40" i="20" s="1"/>
  <c r="D24" i="20"/>
  <c r="R2" i="1" l="1"/>
  <c r="R36" i="1" l="1"/>
  <c r="R33" i="1"/>
  <c r="K36" i="2"/>
  <c r="O44" i="1"/>
  <c r="K44" i="1"/>
  <c r="I44" i="1"/>
  <c r="R3" i="1"/>
  <c r="R4" i="1"/>
  <c r="R7" i="1"/>
  <c r="R8" i="1"/>
  <c r="R9" i="1"/>
  <c r="R10" i="1"/>
  <c r="R11" i="1"/>
  <c r="R12" i="1"/>
  <c r="R13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4" i="1"/>
  <c r="R35" i="1"/>
  <c r="R37" i="1"/>
  <c r="R38" i="1"/>
  <c r="R39" i="1"/>
  <c r="R40" i="1"/>
  <c r="R42" i="1"/>
  <c r="R43" i="1"/>
  <c r="C36" i="2"/>
  <c r="G17" i="24" s="1"/>
  <c r="G60" i="24" s="1"/>
  <c r="U24" i="24" s="1"/>
  <c r="D36" i="2"/>
  <c r="D18" i="10"/>
  <c r="F18" i="10" s="1"/>
  <c r="E18" i="10"/>
  <c r="D19" i="10"/>
  <c r="F19" i="10" s="1"/>
  <c r="E19" i="10"/>
  <c r="D20" i="10"/>
  <c r="E20" i="10"/>
  <c r="F20" i="10"/>
  <c r="D17" i="10"/>
  <c r="E17" i="10"/>
  <c r="F17" i="10" s="1"/>
  <c r="R2" i="10"/>
  <c r="R3" i="10"/>
  <c r="R4" i="10"/>
  <c r="R5" i="10"/>
  <c r="R6" i="10"/>
  <c r="R7" i="10"/>
  <c r="R8" i="10"/>
  <c r="R9" i="10"/>
  <c r="R10" i="10"/>
  <c r="R11" i="10"/>
  <c r="R12" i="10"/>
  <c r="H18" i="10" s="1"/>
  <c r="R13" i="10"/>
  <c r="I13" i="10"/>
  <c r="H17" i="10"/>
  <c r="H19" i="10"/>
  <c r="K24" i="9"/>
  <c r="M24" i="9"/>
  <c r="N24" i="9"/>
  <c r="O24" i="9"/>
  <c r="E23" i="9"/>
  <c r="F24" i="9" s="1"/>
  <c r="F23" i="9"/>
  <c r="P2" i="9"/>
  <c r="P24" i="9" s="1"/>
  <c r="P3" i="9"/>
  <c r="P4" i="9"/>
  <c r="P5" i="9"/>
  <c r="P6" i="9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L24" i="9"/>
  <c r="P25" i="9"/>
  <c r="D24" i="18"/>
  <c r="E24" i="18"/>
  <c r="P24" i="18" s="1"/>
  <c r="F24" i="18"/>
  <c r="G24" i="18"/>
  <c r="H24" i="18"/>
  <c r="I24" i="18"/>
  <c r="Q24" i="18" s="1"/>
  <c r="J24" i="18"/>
  <c r="K24" i="18"/>
  <c r="L24" i="18"/>
  <c r="M24" i="18"/>
  <c r="N24" i="18"/>
  <c r="O24" i="18"/>
  <c r="D24" i="13"/>
  <c r="E24" i="13"/>
  <c r="P24" i="13"/>
  <c r="Q25" i="13" s="1"/>
  <c r="G7" i="16" s="1"/>
  <c r="F24" i="13"/>
  <c r="G24" i="13"/>
  <c r="H24" i="13"/>
  <c r="I24" i="13"/>
  <c r="J24" i="13"/>
  <c r="K24" i="13"/>
  <c r="L24" i="13"/>
  <c r="M24" i="13"/>
  <c r="N24" i="13"/>
  <c r="O24" i="13"/>
  <c r="Q24" i="13"/>
  <c r="J19" i="16"/>
  <c r="L21" i="16"/>
  <c r="L20" i="16"/>
  <c r="J21" i="16"/>
  <c r="L19" i="16"/>
  <c r="J20" i="16"/>
  <c r="L18" i="16"/>
  <c r="J18" i="16"/>
  <c r="L17" i="16"/>
  <c r="J17" i="16"/>
  <c r="L16" i="16"/>
  <c r="J16" i="16"/>
  <c r="L15" i="16"/>
  <c r="J15" i="16"/>
  <c r="F15" i="16"/>
  <c r="L14" i="16"/>
  <c r="J14" i="16"/>
  <c r="F14" i="16"/>
  <c r="L13" i="16"/>
  <c r="J13" i="16"/>
  <c r="H13" i="16"/>
  <c r="F13" i="16"/>
  <c r="L12" i="16"/>
  <c r="J12" i="16"/>
  <c r="H12" i="16"/>
  <c r="F12" i="16"/>
  <c r="L11" i="16"/>
  <c r="J11" i="16"/>
  <c r="H11" i="16"/>
  <c r="F11" i="16"/>
  <c r="L22" i="16"/>
  <c r="D17" i="16"/>
  <c r="D16" i="16"/>
  <c r="D15" i="16"/>
  <c r="D14" i="16"/>
  <c r="D13" i="16"/>
  <c r="D12" i="16"/>
  <c r="D11" i="16"/>
  <c r="E36" i="2"/>
  <c r="F36" i="2"/>
  <c r="G36" i="2"/>
  <c r="H36" i="2"/>
  <c r="I36" i="2"/>
  <c r="J36" i="2"/>
  <c r="D37" i="7"/>
  <c r="C37" i="7"/>
  <c r="F37" i="7" s="1"/>
  <c r="M44" i="1"/>
  <c r="Q3" i="13"/>
  <c r="Q4" i="13"/>
  <c r="Q5" i="13"/>
  <c r="Q6" i="13"/>
  <c r="Q7" i="13"/>
  <c r="Q8" i="13"/>
  <c r="Q9" i="13"/>
  <c r="Q10" i="13"/>
  <c r="Q11" i="13"/>
  <c r="Q12" i="13"/>
  <c r="Q13" i="13"/>
  <c r="Q14" i="13"/>
  <c r="Q15" i="13"/>
  <c r="Q16" i="13"/>
  <c r="Q17" i="13"/>
  <c r="Q18" i="13"/>
  <c r="Q19" i="13"/>
  <c r="Q20" i="13"/>
  <c r="Q21" i="13"/>
  <c r="Q22" i="13"/>
  <c r="Q23" i="13"/>
  <c r="Q2" i="13"/>
  <c r="P3" i="13"/>
  <c r="P4" i="13"/>
  <c r="P5" i="13"/>
  <c r="P6" i="13"/>
  <c r="P7" i="13"/>
  <c r="P8" i="13"/>
  <c r="P9" i="13"/>
  <c r="P10" i="13"/>
  <c r="P11" i="13"/>
  <c r="P12" i="13"/>
  <c r="P13" i="13"/>
  <c r="P14" i="13"/>
  <c r="P15" i="13"/>
  <c r="P16" i="13"/>
  <c r="P17" i="13"/>
  <c r="P18" i="13"/>
  <c r="P19" i="13"/>
  <c r="P20" i="13"/>
  <c r="P21" i="13"/>
  <c r="P22" i="13"/>
  <c r="P23" i="13"/>
  <c r="P2" i="13"/>
  <c r="Q3" i="18"/>
  <c r="Q4" i="18"/>
  <c r="Q5" i="18"/>
  <c r="Q6" i="18"/>
  <c r="Q7" i="18"/>
  <c r="Q8" i="18"/>
  <c r="Q9" i="18"/>
  <c r="Q10" i="18"/>
  <c r="Q11" i="18"/>
  <c r="Q12" i="18"/>
  <c r="Q13" i="18"/>
  <c r="Q14" i="18"/>
  <c r="Q15" i="18"/>
  <c r="Q16" i="18"/>
  <c r="Q17" i="18"/>
  <c r="Q18" i="18"/>
  <c r="Q19" i="18"/>
  <c r="Q20" i="18"/>
  <c r="Q21" i="18"/>
  <c r="Q22" i="18"/>
  <c r="Q23" i="18"/>
  <c r="Q2" i="18"/>
  <c r="P3" i="18"/>
  <c r="P4" i="18"/>
  <c r="P5" i="18"/>
  <c r="P6" i="18"/>
  <c r="P7" i="18"/>
  <c r="P8" i="18"/>
  <c r="P9" i="18"/>
  <c r="P10" i="18"/>
  <c r="P11" i="18"/>
  <c r="P12" i="18"/>
  <c r="P13" i="18"/>
  <c r="P14" i="18"/>
  <c r="P15" i="18"/>
  <c r="P16" i="18"/>
  <c r="P17" i="18"/>
  <c r="P18" i="18"/>
  <c r="P19" i="18"/>
  <c r="P20" i="18"/>
  <c r="P21" i="18"/>
  <c r="P22" i="18"/>
  <c r="P23" i="18"/>
  <c r="P2" i="18"/>
  <c r="C7" i="16"/>
  <c r="L36" i="2" l="1"/>
  <c r="R44" i="1"/>
  <c r="A7" i="16" s="1"/>
  <c r="T44" i="1"/>
  <c r="O32" i="24"/>
  <c r="O61" i="24" s="1"/>
  <c r="U27" i="24" s="1"/>
  <c r="U30" i="24" s="1"/>
  <c r="Q25" i="18"/>
  <c r="I7" i="16" s="1"/>
  <c r="P26" i="9"/>
  <c r="E7" i="16" s="1"/>
  <c r="V44" i="1" l="1"/>
</calcChain>
</file>

<file path=xl/sharedStrings.xml><?xml version="1.0" encoding="utf-8"?>
<sst xmlns="http://schemas.openxmlformats.org/spreadsheetml/2006/main" count="632" uniqueCount="342">
  <si>
    <t>Personnel Costs</t>
  </si>
  <si>
    <t>Fees &amp; Subscriptions</t>
  </si>
  <si>
    <t>Subscription</t>
  </si>
  <si>
    <t>Professional fee</t>
  </si>
  <si>
    <t>Insurance</t>
  </si>
  <si>
    <t>Salary</t>
  </si>
  <si>
    <t>NI</t>
  </si>
  <si>
    <t>Tax</t>
  </si>
  <si>
    <t>Allowances</t>
  </si>
  <si>
    <t>Training</t>
  </si>
  <si>
    <t>Other</t>
  </si>
  <si>
    <t>Discretionary payments</t>
  </si>
  <si>
    <t>Grants</t>
  </si>
  <si>
    <t>Donations</t>
  </si>
  <si>
    <t>Infrastructure</t>
  </si>
  <si>
    <t>Street furniture</t>
  </si>
  <si>
    <t>Street Lights</t>
  </si>
  <si>
    <t>Grass cutting</t>
  </si>
  <si>
    <t>Street cleaning</t>
  </si>
  <si>
    <t>Cemetery</t>
  </si>
  <si>
    <t>Playfield</t>
  </si>
  <si>
    <t>Hall</t>
  </si>
  <si>
    <t>Admin/office</t>
  </si>
  <si>
    <t>Postage</t>
  </si>
  <si>
    <t>Stationery</t>
  </si>
  <si>
    <t>Travel</t>
  </si>
  <si>
    <t>Subsistence</t>
  </si>
  <si>
    <t>Repairs/service</t>
  </si>
  <si>
    <t>Website</t>
  </si>
  <si>
    <t>Internet</t>
  </si>
  <si>
    <t>Amount</t>
  </si>
  <si>
    <t>Photocopying</t>
  </si>
  <si>
    <t>Hedge cutting</t>
  </si>
  <si>
    <t>Lease/rent</t>
  </si>
  <si>
    <t>Float</t>
  </si>
  <si>
    <t>Benefits</t>
  </si>
  <si>
    <t>Banking charges</t>
  </si>
  <si>
    <t>Phone bill</t>
  </si>
  <si>
    <t>Details</t>
  </si>
  <si>
    <t>Payee</t>
  </si>
  <si>
    <t>Cheque No</t>
  </si>
  <si>
    <t>Date</t>
  </si>
  <si>
    <t>Authority</t>
  </si>
  <si>
    <t>Fees &amp; Subs</t>
  </si>
  <si>
    <t>Reclaim VAT</t>
  </si>
  <si>
    <t>TOTAL COST</t>
  </si>
  <si>
    <t>Infra-structure</t>
  </si>
  <si>
    <t>Admin/Office</t>
  </si>
  <si>
    <t>Total</t>
  </si>
  <si>
    <t>Fees</t>
  </si>
  <si>
    <t>S106</t>
  </si>
  <si>
    <t>INTEREST</t>
  </si>
  <si>
    <t>FOIA CHARGES</t>
  </si>
  <si>
    <t>GRANTS &amp; reimburse-ments</t>
  </si>
  <si>
    <t>SALES</t>
  </si>
  <si>
    <t>DATE</t>
  </si>
  <si>
    <t>Payer</t>
  </si>
  <si>
    <t>DETAILS</t>
  </si>
  <si>
    <t>PRECEPT</t>
  </si>
  <si>
    <t>VAT REFUND</t>
  </si>
  <si>
    <t>CEMETERY FEES</t>
  </si>
  <si>
    <t>OTHER</t>
  </si>
  <si>
    <t>Item</t>
  </si>
  <si>
    <t>Receipt No.</t>
  </si>
  <si>
    <t>Expense</t>
  </si>
  <si>
    <t>Comment</t>
  </si>
  <si>
    <t>Deceased's name</t>
  </si>
  <si>
    <t>ORDER/REF No.</t>
  </si>
  <si>
    <t>PLOT No.</t>
  </si>
  <si>
    <t>GRANT</t>
  </si>
  <si>
    <t>FEE</t>
  </si>
  <si>
    <t>CHEQUE NO.</t>
  </si>
  <si>
    <t>PAYEE</t>
  </si>
  <si>
    <t>MINUTE</t>
  </si>
  <si>
    <t>Invoice total</t>
  </si>
  <si>
    <t>V.A.T</t>
  </si>
  <si>
    <t>SALARIES</t>
  </si>
  <si>
    <t>HMRC</t>
  </si>
  <si>
    <t>N.I.</t>
  </si>
  <si>
    <t>Total receipts</t>
  </si>
  <si>
    <t>Horiz total</t>
  </si>
  <si>
    <t>Balance</t>
  </si>
  <si>
    <t>Minuted</t>
  </si>
  <si>
    <t>Project price</t>
  </si>
  <si>
    <t>VAT</t>
  </si>
  <si>
    <t>Loan</t>
  </si>
  <si>
    <t>Contract costs</t>
  </si>
  <si>
    <t>Materials</t>
  </si>
  <si>
    <t>Office costs</t>
  </si>
  <si>
    <t>Line total</t>
  </si>
  <si>
    <t>Horiz. Total</t>
  </si>
  <si>
    <t>PAYMENT SHEET TOTALS</t>
  </si>
  <si>
    <t>CURRENT</t>
  </si>
  <si>
    <t>CEMETERY</t>
  </si>
  <si>
    <t>HALL</t>
  </si>
  <si>
    <t>Capital projects</t>
  </si>
  <si>
    <t>TOTAL</t>
  </si>
  <si>
    <t>Contingency</t>
  </si>
  <si>
    <t>Yes</t>
  </si>
  <si>
    <t>Electricity</t>
  </si>
  <si>
    <t>Electricty</t>
  </si>
  <si>
    <t>Capital project</t>
  </si>
  <si>
    <t>Payments Ref</t>
  </si>
  <si>
    <t>Allotments</t>
  </si>
  <si>
    <t>Baths &amp; washhouses</t>
  </si>
  <si>
    <t>Burials grounds &amp; cemeteries</t>
  </si>
  <si>
    <t>Bus shelters</t>
  </si>
  <si>
    <t>By-laws</t>
  </si>
  <si>
    <t>Clocks</t>
  </si>
  <si>
    <t>Common pastures</t>
  </si>
  <si>
    <t>Conference facilities</t>
  </si>
  <si>
    <t>Community centres</t>
  </si>
  <si>
    <t>Crime prevention</t>
  </si>
  <si>
    <t>Drainage</t>
  </si>
  <si>
    <t>Dogs</t>
  </si>
  <si>
    <t>Entertainment &amp; arts</t>
  </si>
  <si>
    <t>Gifts</t>
  </si>
  <si>
    <t>Highways</t>
  </si>
  <si>
    <t>Land</t>
  </si>
  <si>
    <t>Investments</t>
  </si>
  <si>
    <t>Litter</t>
  </si>
  <si>
    <t>Lotteries</t>
  </si>
  <si>
    <t>Mortuaries</t>
  </si>
  <si>
    <t>Parish documents</t>
  </si>
  <si>
    <t>Telecommunications</t>
  </si>
  <si>
    <t>Public building/village hall</t>
  </si>
  <si>
    <t>Public conveniences</t>
  </si>
  <si>
    <t>Sustainable communities</t>
  </si>
  <si>
    <t>T&amp;C planning</t>
  </si>
  <si>
    <t>Tourism</t>
  </si>
  <si>
    <t>Transport</t>
  </si>
  <si>
    <t>War memorials</t>
  </si>
  <si>
    <t>Water supply</t>
  </si>
  <si>
    <t>Well-being</t>
  </si>
  <si>
    <t>Open spaces</t>
  </si>
  <si>
    <t>OPENING BALANCES at 1st March</t>
  </si>
  <si>
    <t>Running balances (now)</t>
  </si>
  <si>
    <t>Sect 137</t>
  </si>
  <si>
    <t>Sect 111</t>
  </si>
  <si>
    <t>Sect 143</t>
  </si>
  <si>
    <t>Traffic calming</t>
  </si>
  <si>
    <t>Standing Orders</t>
  </si>
  <si>
    <t>Repayment</t>
  </si>
  <si>
    <t>Total costs</t>
  </si>
  <si>
    <t>Total funds</t>
  </si>
  <si>
    <t>A</t>
  </si>
  <si>
    <t>B</t>
  </si>
  <si>
    <t>C</t>
  </si>
  <si>
    <t>D</t>
  </si>
  <si>
    <t>Project name/details</t>
  </si>
  <si>
    <t>Funds</t>
  </si>
  <si>
    <t>Costs</t>
  </si>
  <si>
    <t>Transfer from investment account</t>
  </si>
  <si>
    <t>Total per line</t>
  </si>
  <si>
    <t>IDENTITY</t>
  </si>
  <si>
    <t>Totals all projects</t>
  </si>
  <si>
    <t>Invest.</t>
  </si>
  <si>
    <t>IDENT. A,B,C,or D</t>
  </si>
  <si>
    <t>Total payments</t>
  </si>
  <si>
    <t>Cheque No.</t>
  </si>
  <si>
    <t>Repay loan</t>
  </si>
  <si>
    <t>Password 'in white'</t>
  </si>
  <si>
    <t>R2010/1</t>
  </si>
  <si>
    <t>R2010/2</t>
  </si>
  <si>
    <t>R2010/3</t>
  </si>
  <si>
    <t>R2010/4</t>
  </si>
  <si>
    <t>R2010/5</t>
  </si>
  <si>
    <t>R2010/6</t>
  </si>
  <si>
    <t>R2010/7</t>
  </si>
  <si>
    <t>R2010/8</t>
  </si>
  <si>
    <t>R2010/9</t>
  </si>
  <si>
    <t>R2010/10</t>
  </si>
  <si>
    <t>R2010/11</t>
  </si>
  <si>
    <t>R2010/12</t>
  </si>
  <si>
    <t>R2010/13</t>
  </si>
  <si>
    <t>R2010/14</t>
  </si>
  <si>
    <t>R2010/15</t>
  </si>
  <si>
    <t>R2010/16</t>
  </si>
  <si>
    <t>R2010/17</t>
  </si>
  <si>
    <t>In2010/1</t>
  </si>
  <si>
    <t>In2010/2</t>
  </si>
  <si>
    <t>In2010/3</t>
  </si>
  <si>
    <t>In2010/4</t>
  </si>
  <si>
    <t>In2010/5</t>
  </si>
  <si>
    <t>In2010/6</t>
  </si>
  <si>
    <t>In2010/7</t>
  </si>
  <si>
    <t>In2010/8</t>
  </si>
  <si>
    <t>In2010/9</t>
  </si>
  <si>
    <t>In2010/10</t>
  </si>
  <si>
    <t>In2010/11</t>
  </si>
  <si>
    <t>In2010/12</t>
  </si>
  <si>
    <t>In2010/13</t>
  </si>
  <si>
    <t>In2010/14</t>
  </si>
  <si>
    <t>In2010/15</t>
  </si>
  <si>
    <t>In2010/16</t>
  </si>
  <si>
    <t>In2010/17</t>
  </si>
  <si>
    <t>Invoice No.</t>
  </si>
  <si>
    <t>Transfer in</t>
  </si>
  <si>
    <t>Affiliation Fees</t>
  </si>
  <si>
    <t xml:space="preserve"> </t>
  </si>
  <si>
    <t>Statement No</t>
  </si>
  <si>
    <t>Clerk Salary - April</t>
  </si>
  <si>
    <t>Limited General Grant</t>
  </si>
  <si>
    <t>SO</t>
  </si>
  <si>
    <t>CPRE</t>
  </si>
  <si>
    <t>Document storage</t>
  </si>
  <si>
    <t>Membership</t>
  </si>
  <si>
    <t>Expenses</t>
  </si>
  <si>
    <t>APA refreshements</t>
  </si>
  <si>
    <t>Tax/Nics</t>
  </si>
  <si>
    <t>Hall hire - Jan 15</t>
  </si>
  <si>
    <t>Clerk Salary - May</t>
  </si>
  <si>
    <t>Maintenance charges</t>
  </si>
  <si>
    <t>Rec inspection fee</t>
  </si>
  <si>
    <t>Internal Audit</t>
  </si>
  <si>
    <t>Expenses - May</t>
  </si>
  <si>
    <t>PC Insurance 15/16</t>
  </si>
  <si>
    <t>CTS Grant</t>
  </si>
  <si>
    <t>Grass Cutting</t>
  </si>
  <si>
    <t>Precept - Apr-Sept 15</t>
  </si>
  <si>
    <t>PC Cross charges</t>
  </si>
  <si>
    <t>Funds transfer</t>
  </si>
  <si>
    <t>Clerk Salary - June</t>
  </si>
  <si>
    <t>Hall hire - Mar-May 15</t>
  </si>
  <si>
    <t>Clerk's Salary - Jun/Jul</t>
  </si>
  <si>
    <t>Clerk's Salary - Aug</t>
  </si>
  <si>
    <t>Clerk's Salary</t>
  </si>
  <si>
    <t>Wayleaves</t>
  </si>
  <si>
    <t>Clerk's Salary - Sept</t>
  </si>
  <si>
    <t>Clerk's Salary - Oct</t>
  </si>
  <si>
    <t>Tax/Nics - Q1</t>
  </si>
  <si>
    <t>Tax/Nics - Q2</t>
  </si>
  <si>
    <t>Hall Hire</t>
  </si>
  <si>
    <t>VAT Total</t>
  </si>
  <si>
    <t>Precept - Oct-Mar</t>
  </si>
  <si>
    <t>Clerk's Salary - Nov</t>
  </si>
  <si>
    <t>Clerk's Salary - Dec</t>
  </si>
  <si>
    <t>Poppy Wreath</t>
  </si>
  <si>
    <t>Clerk's Salary - Jan</t>
  </si>
  <si>
    <t>Clerk's Salary - Feb</t>
  </si>
  <si>
    <t>SLCC Membership</t>
  </si>
  <si>
    <t>APM Expenses</t>
  </si>
  <si>
    <t>Fence repair</t>
  </si>
  <si>
    <t>Repayment of overpayed salary</t>
  </si>
  <si>
    <t>Clerk's Salary - Mar</t>
  </si>
  <si>
    <t>Clerk Salary - March</t>
  </si>
  <si>
    <t>MORTIMER WEST END PARISH COUNCIL.</t>
  </si>
  <si>
    <t>STATEMENT OF ACCOUNTS.</t>
  </si>
  <si>
    <t>BALANCES BROUGHT FORWARD</t>
  </si>
  <si>
    <t>ADD:</t>
  </si>
  <si>
    <t>ANNUAL PRECEPT</t>
  </si>
  <si>
    <t>TOTAL OTHER RECEIPTS</t>
  </si>
  <si>
    <t>LESS:</t>
  </si>
  <si>
    <t>STAFF COSTS</t>
  </si>
  <si>
    <t>LOAN INTEREST &amp; CAPITAL</t>
  </si>
  <si>
    <t xml:space="preserve">                              REPAYMENTS</t>
  </si>
  <si>
    <t>TOTAL OTHER PAYMENTS</t>
  </si>
  <si>
    <t>BALANCES CARRIED FORWARD</t>
  </si>
  <si>
    <t>TOTAL CASH &amp; INVESTMENTS</t>
  </si>
  <si>
    <t>TOTAL FIXED ASSETS</t>
  </si>
  <si>
    <t>TOTAL BORROWINGS</t>
  </si>
  <si>
    <t>YEAR ENDED MARCH 31 2016</t>
  </si>
  <si>
    <t xml:space="preserve">              MARCH 31 2016</t>
  </si>
  <si>
    <t>MWE Treasurers Account</t>
  </si>
  <si>
    <t>Cash Deposit</t>
  </si>
  <si>
    <t>Column H</t>
  </si>
  <si>
    <t>Lloyds Bank</t>
  </si>
  <si>
    <t>Interest</t>
  </si>
  <si>
    <t>RECEIPTS AND PAYMENTS ACCOUNT</t>
  </si>
  <si>
    <t>FOR THE YEAR  APRIL 1ST 2015 TO MARCH 31 2016.</t>
  </si>
  <si>
    <t xml:space="preserve">               RECEIPTS.</t>
  </si>
  <si>
    <t xml:space="preserve">        PAYMENTS.</t>
  </si>
  <si>
    <t>BANK BALANCES</t>
  </si>
  <si>
    <t xml:space="preserve">   BUDGET</t>
  </si>
  <si>
    <t xml:space="preserve">      BUDGET</t>
  </si>
  <si>
    <t>2015 / 2016</t>
  </si>
  <si>
    <t xml:space="preserve">   2015 / 2016</t>
  </si>
  <si>
    <t>B.D.B.C. -</t>
  </si>
  <si>
    <t>GRASSCUTTING -</t>
  </si>
  <si>
    <t>P.C.C. GRANT</t>
  </si>
  <si>
    <t>LIMITED GENERAL GRANT.</t>
  </si>
  <si>
    <t xml:space="preserve">  RECREATION GROUND</t>
  </si>
  <si>
    <t>LEISURE &amp; ENVIRONMENTAL</t>
  </si>
  <si>
    <t>RECREATION GROUND MAINT.</t>
  </si>
  <si>
    <t>COUNCIL TAX SUPPORT</t>
  </si>
  <si>
    <t>PLAYGROUND MAINTENANCE</t>
  </si>
  <si>
    <t>S.106 FUNDS</t>
  </si>
  <si>
    <t>VILLAGE HALL HIRE.</t>
  </si>
  <si>
    <t>REPAIRS.</t>
  </si>
  <si>
    <t>SPECIFIC RECEIVABLE</t>
  </si>
  <si>
    <t xml:space="preserve">                    GRANTS -</t>
  </si>
  <si>
    <t>ADMINISTRATION EXPENSES.</t>
  </si>
  <si>
    <t>INSURANCE PREMIUM.</t>
  </si>
  <si>
    <t>GRAVEL ALLOTMENTS TRUST</t>
  </si>
  <si>
    <t>TRAVEL.</t>
  </si>
  <si>
    <t>RELIEF IN NEED CHARITY</t>
  </si>
  <si>
    <t>TELEPHONE &amp; EMAIL</t>
  </si>
  <si>
    <t>POST &amp; STATIONERY.</t>
  </si>
  <si>
    <t>CLERK'S SALARY.</t>
  </si>
  <si>
    <t>COMPUTER</t>
  </si>
  <si>
    <t>CHAIRMAN'S ALLOWANCE.</t>
  </si>
  <si>
    <t>ENGLEFIELD ESTATE</t>
  </si>
  <si>
    <t>A.P.A COSTS</t>
  </si>
  <si>
    <t>S.E.B. WAYLEAVE.</t>
  </si>
  <si>
    <t>GENERAL.</t>
  </si>
  <si>
    <t>INSPECTIONS</t>
  </si>
  <si>
    <t>VILLAGE WEBSITE</t>
  </si>
  <si>
    <t>BANK INTEREST</t>
  </si>
  <si>
    <t>SUBSCRIPTIONS -</t>
  </si>
  <si>
    <t>H.A.P.T.C.</t>
  </si>
  <si>
    <t>OTHER RECEIPTS</t>
  </si>
  <si>
    <t>LLOYDS TSB -</t>
  </si>
  <si>
    <t>TREASURERS ACCOUNT</t>
  </si>
  <si>
    <t>DONATIONS AND GRANTS</t>
  </si>
  <si>
    <t>SEMINAR FEES.</t>
  </si>
  <si>
    <t>30 DAY NOTICE ACCOUNT</t>
  </si>
  <si>
    <t>MISCELLANEOUS.</t>
  </si>
  <si>
    <t>AGENCY SERVICES &amp;</t>
  </si>
  <si>
    <t>AUDIT FEES.</t>
  </si>
  <si>
    <t>CONCURRENT FUNCTIONS</t>
  </si>
  <si>
    <t>BANK CHARGES.</t>
  </si>
  <si>
    <t>MANAGEMENT.</t>
  </si>
  <si>
    <t>VAT RECOVERABLE.</t>
  </si>
  <si>
    <t>LOANS</t>
  </si>
  <si>
    <t>S.137 PAYMENTS.</t>
  </si>
  <si>
    <t>CAPITAL RECEIPTS</t>
  </si>
  <si>
    <t>LOANS.</t>
  </si>
  <si>
    <t>CAPITAL SPENDING.</t>
  </si>
  <si>
    <t>AGENCY SERVICES.</t>
  </si>
  <si>
    <t>TOTAL RECEIPTS.</t>
  </si>
  <si>
    <t>TOTAL PAYMENTS</t>
  </si>
  <si>
    <t>Repayment o/p salary</t>
  </si>
  <si>
    <t>IN HAND AT 31st March 2016</t>
  </si>
  <si>
    <t>IN HAND AT 1st April 2015</t>
  </si>
  <si>
    <t>Add:</t>
  </si>
  <si>
    <t>Receipts</t>
  </si>
  <si>
    <t>Less:</t>
  </si>
  <si>
    <t>Payments</t>
  </si>
  <si>
    <t xml:space="preserve">LLOYDS TSB - </t>
  </si>
  <si>
    <t>Less uncleared cheques:</t>
  </si>
  <si>
    <t>APA Expenses - 2013</t>
  </si>
  <si>
    <t>FINAL BALANCE 31/03/2016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</si>
</sst>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5" formatCode="_-&quot;£&quot;* #,##0.00_-;\-&quot;£&quot;* #,##0.00_-;_-&quot;£&quot;* &quot;-&quot;??_-;_-@_-"/>
    <numFmt numFmtId="166" formatCode="_-* #,##0.00_-;\-* #,##0.00_-;_-* &quot;-&quot;??_-;_-@_-"/>
    <numFmt numFmtId="167" formatCode="&quot;£&quot;#,##0.00"/>
    <numFmt numFmtId="168" formatCode="d\-mmm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ck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52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Alignment="1">
      <alignment horizontal="center"/>
    </xf>
    <xf numFmtId="0" fontId="4" fillId="0" borderId="0" xfId="0" applyFont="1"/>
    <xf numFmtId="0" fontId="0" fillId="0" borderId="7" xfId="0" applyBorder="1"/>
    <xf numFmtId="0" fontId="0" fillId="0" borderId="0" xfId="0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Border="1"/>
    <xf numFmtId="0" fontId="0" fillId="0" borderId="6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10" fontId="0" fillId="0" borderId="0" xfId="0" applyNumberFormat="1" applyFill="1"/>
    <xf numFmtId="0" fontId="0" fillId="0" borderId="0" xfId="0" applyFill="1" applyAlignment="1">
      <alignment horizontal="right"/>
    </xf>
    <xf numFmtId="0" fontId="2" fillId="0" borderId="11" xfId="0" applyFont="1" applyBorder="1" applyAlignment="1">
      <alignment horizontal="center" vertical="center" wrapText="1"/>
    </xf>
    <xf numFmtId="0" fontId="0" fillId="0" borderId="12" xfId="0" applyBorder="1"/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wrapText="1"/>
    </xf>
    <xf numFmtId="0" fontId="0" fillId="0" borderId="18" xfId="0" applyBorder="1"/>
    <xf numFmtId="0" fontId="0" fillId="0" borderId="19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20" xfId="0" applyFill="1" applyBorder="1"/>
    <xf numFmtId="0" fontId="0" fillId="0" borderId="21" xfId="0" applyFill="1" applyBorder="1"/>
    <xf numFmtId="0" fontId="0" fillId="0" borderId="21" xfId="0" applyFill="1" applyBorder="1" applyAlignment="1">
      <alignment horizontal="right"/>
    </xf>
    <xf numFmtId="0" fontId="0" fillId="0" borderId="22" xfId="0" applyBorder="1" applyAlignment="1">
      <alignment wrapText="1"/>
    </xf>
    <xf numFmtId="0" fontId="0" fillId="0" borderId="19" xfId="0" applyBorder="1"/>
    <xf numFmtId="0" fontId="0" fillId="3" borderId="19" xfId="0" applyFill="1" applyBorder="1" applyAlignment="1">
      <alignment wrapText="1"/>
    </xf>
    <xf numFmtId="0" fontId="0" fillId="0" borderId="0" xfId="0" applyFill="1" applyBorder="1"/>
    <xf numFmtId="0" fontId="0" fillId="0" borderId="4" xfId="0" applyFill="1" applyBorder="1"/>
    <xf numFmtId="0" fontId="2" fillId="2" borderId="10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165" fontId="2" fillId="2" borderId="10" xfId="1" applyFont="1" applyFill="1" applyBorder="1" applyAlignment="1" applyProtection="1">
      <alignment horizontal="center" vertical="center" wrapText="1"/>
    </xf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0" fillId="5" borderId="22" xfId="0" applyFill="1" applyBorder="1" applyAlignment="1">
      <alignment wrapText="1"/>
    </xf>
    <xf numFmtId="0" fontId="0" fillId="6" borderId="22" xfId="0" applyFill="1" applyBorder="1" applyAlignment="1">
      <alignment wrapText="1"/>
    </xf>
    <xf numFmtId="0" fontId="0" fillId="7" borderId="22" xfId="0" applyFill="1" applyBorder="1" applyAlignment="1">
      <alignment wrapText="1"/>
    </xf>
    <xf numFmtId="0" fontId="0" fillId="0" borderId="12" xfId="0" applyFill="1" applyBorder="1"/>
    <xf numFmtId="0" fontId="0" fillId="0" borderId="22" xfId="0" applyBorder="1"/>
    <xf numFmtId="0" fontId="0" fillId="0" borderId="0" xfId="0" applyNumberFormat="1"/>
    <xf numFmtId="0" fontId="2" fillId="8" borderId="29" xfId="0" applyFont="1" applyFill="1" applyBorder="1" applyAlignment="1">
      <alignment horizontal="center"/>
    </xf>
    <xf numFmtId="0" fontId="0" fillId="3" borderId="6" xfId="0" applyFill="1" applyBorder="1" applyProtection="1">
      <protection locked="0"/>
    </xf>
    <xf numFmtId="0" fontId="0" fillId="0" borderId="6" xfId="0" applyBorder="1" applyProtection="1">
      <protection locked="0"/>
    </xf>
    <xf numFmtId="4" fontId="0" fillId="0" borderId="0" xfId="0" applyNumberFormat="1"/>
    <xf numFmtId="4" fontId="0" fillId="0" borderId="0" xfId="0" applyNumberFormat="1" applyBorder="1"/>
    <xf numFmtId="4" fontId="0" fillId="0" borderId="0" xfId="0" applyNumberFormat="1" applyFill="1" applyBorder="1"/>
    <xf numFmtId="4" fontId="0" fillId="0" borderId="4" xfId="0" applyNumberFormat="1" applyBorder="1"/>
    <xf numFmtId="0" fontId="0" fillId="0" borderId="30" xfId="0" applyBorder="1"/>
    <xf numFmtId="0" fontId="0" fillId="0" borderId="5" xfId="0" applyBorder="1" applyProtection="1">
      <protection locked="0"/>
    </xf>
    <xf numFmtId="4" fontId="2" fillId="9" borderId="31" xfId="0" applyNumberFormat="1" applyFont="1" applyFill="1" applyBorder="1" applyAlignment="1">
      <alignment vertical="center"/>
    </xf>
    <xf numFmtId="4" fontId="2" fillId="9" borderId="29" xfId="0" applyNumberFormat="1" applyFont="1" applyFill="1" applyBorder="1" applyAlignment="1">
      <alignment vertical="center"/>
    </xf>
    <xf numFmtId="4" fontId="2" fillId="9" borderId="32" xfId="0" applyNumberFormat="1" applyFont="1" applyFill="1" applyBorder="1" applyAlignment="1">
      <alignment vertical="center"/>
    </xf>
    <xf numFmtId="0" fontId="0" fillId="0" borderId="17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37" xfId="0" applyFill="1" applyBorder="1" applyProtection="1">
      <protection locked="0"/>
    </xf>
    <xf numFmtId="0" fontId="0" fillId="0" borderId="32" xfId="0" applyBorder="1" applyProtection="1">
      <protection locked="0"/>
    </xf>
    <xf numFmtId="0" fontId="0" fillId="0" borderId="35" xfId="0" applyBorder="1"/>
    <xf numFmtId="0" fontId="2" fillId="2" borderId="38" xfId="0" applyFont="1" applyFill="1" applyBorder="1" applyAlignment="1">
      <alignment horizontal="center" vertical="center" textRotation="90" wrapText="1"/>
    </xf>
    <xf numFmtId="0" fontId="2" fillId="3" borderId="16" xfId="0" applyFont="1" applyFill="1" applyBorder="1" applyAlignment="1">
      <alignment horizontal="center" vertical="center" textRotation="90" wrapText="1"/>
    </xf>
    <xf numFmtId="0" fontId="0" fillId="0" borderId="12" xfId="0" applyBorder="1" applyAlignment="1" applyProtection="1">
      <alignment horizontal="center" vertical="center"/>
      <protection locked="0"/>
    </xf>
    <xf numFmtId="168" fontId="0" fillId="0" borderId="5" xfId="0" applyNumberForma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4" fontId="0" fillId="4" borderId="6" xfId="0" applyNumberFormat="1" applyFill="1" applyBorder="1" applyAlignment="1">
      <alignment vertical="center"/>
    </xf>
    <xf numFmtId="4" fontId="0" fillId="0" borderId="6" xfId="0" applyNumberFormat="1" applyBorder="1" applyAlignment="1" applyProtection="1">
      <alignment vertical="center"/>
      <protection locked="0"/>
    </xf>
    <xf numFmtId="4" fontId="0" fillId="0" borderId="36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39" xfId="0" applyBorder="1" applyAlignment="1">
      <alignment vertical="center"/>
    </xf>
    <xf numFmtId="4" fontId="0" fillId="0" borderId="39" xfId="0" applyNumberFormat="1" applyBorder="1" applyAlignment="1">
      <alignment vertical="center"/>
    </xf>
    <xf numFmtId="4" fontId="0" fillId="0" borderId="23" xfId="0" applyNumberFormat="1" applyBorder="1" applyAlignment="1">
      <alignment vertical="center"/>
    </xf>
    <xf numFmtId="0" fontId="2" fillId="0" borderId="27" xfId="0" applyFont="1" applyBorder="1" applyAlignment="1">
      <alignment horizontal="center" vertical="center" wrapText="1"/>
    </xf>
    <xf numFmtId="0" fontId="0" fillId="0" borderId="19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5" xfId="0" applyBorder="1" applyAlignment="1">
      <alignment wrapText="1"/>
    </xf>
    <xf numFmtId="0" fontId="2" fillId="0" borderId="40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166" fontId="0" fillId="0" borderId="43" xfId="0" applyNumberFormat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0" fontId="0" fillId="0" borderId="6" xfId="0" applyBorder="1" applyAlignment="1">
      <alignment horizontal="center"/>
    </xf>
    <xf numFmtId="166" fontId="0" fillId="0" borderId="6" xfId="0" applyNumberFormat="1" applyBorder="1"/>
    <xf numFmtId="0" fontId="2" fillId="0" borderId="42" xfId="0" applyFont="1" applyBorder="1"/>
    <xf numFmtId="0" fontId="2" fillId="0" borderId="40" xfId="0" applyFont="1" applyBorder="1"/>
    <xf numFmtId="0" fontId="2" fillId="0" borderId="40" xfId="0" applyFont="1" applyBorder="1" applyAlignment="1">
      <alignment horizontal="center"/>
    </xf>
    <xf numFmtId="0" fontId="2" fillId="0" borderId="40" xfId="0" applyFont="1" applyFill="1" applyBorder="1"/>
    <xf numFmtId="0" fontId="0" fillId="0" borderId="44" xfId="0" applyBorder="1"/>
    <xf numFmtId="0" fontId="3" fillId="0" borderId="6" xfId="0" applyFont="1" applyBorder="1" applyAlignment="1">
      <alignment horizontal="right" wrapText="1"/>
    </xf>
    <xf numFmtId="0" fontId="2" fillId="0" borderId="45" xfId="0" applyFont="1" applyBorder="1" applyAlignment="1">
      <alignment horizontal="right" wrapText="1"/>
    </xf>
    <xf numFmtId="166" fontId="0" fillId="0" borderId="12" xfId="0" applyNumberFormat="1" applyBorder="1" applyAlignment="1">
      <alignment horizontal="center"/>
    </xf>
    <xf numFmtId="166" fontId="3" fillId="0" borderId="12" xfId="0" applyNumberFormat="1" applyFont="1" applyBorder="1"/>
    <xf numFmtId="166" fontId="2" fillId="0" borderId="46" xfId="0" applyNumberFormat="1" applyFont="1" applyBorder="1"/>
    <xf numFmtId="0" fontId="0" fillId="0" borderId="5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166" fontId="0" fillId="0" borderId="6" xfId="0" applyNumberFormat="1" applyBorder="1" applyAlignment="1" applyProtection="1">
      <alignment horizontal="center" vertical="center"/>
      <protection locked="0"/>
    </xf>
    <xf numFmtId="166" fontId="0" fillId="0" borderId="6" xfId="0" applyNumberFormat="1" applyBorder="1" applyAlignment="1" applyProtection="1">
      <alignment vertical="center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wrapText="1"/>
      <protection locked="0"/>
    </xf>
    <xf numFmtId="166" fontId="0" fillId="0" borderId="5" xfId="0" applyNumberFormat="1" applyBorder="1" applyAlignment="1" applyProtection="1">
      <alignment vertical="center"/>
      <protection locked="0"/>
    </xf>
    <xf numFmtId="166" fontId="0" fillId="0" borderId="45" xfId="0" applyNumberFormat="1" applyBorder="1" applyAlignment="1" applyProtection="1">
      <alignment vertical="center"/>
      <protection locked="0"/>
    </xf>
    <xf numFmtId="166" fontId="0" fillId="0" borderId="40" xfId="0" applyNumberFormat="1" applyBorder="1" applyAlignment="1" applyProtection="1">
      <alignment vertical="center"/>
      <protection locked="0"/>
    </xf>
    <xf numFmtId="0" fontId="2" fillId="0" borderId="42" xfId="0" applyFont="1" applyBorder="1" applyAlignment="1">
      <alignment vertical="center" wrapText="1"/>
    </xf>
    <xf numFmtId="0" fontId="0" fillId="10" borderId="42" xfId="0" applyFill="1" applyBorder="1" applyAlignment="1">
      <alignment horizontal="center" vertical="center" wrapText="1"/>
    </xf>
    <xf numFmtId="0" fontId="0" fillId="10" borderId="40" xfId="0" applyFill="1" applyBorder="1" applyAlignment="1">
      <alignment horizontal="center" vertical="center" wrapText="1"/>
    </xf>
    <xf numFmtId="0" fontId="0" fillId="3" borderId="40" xfId="0" applyFill="1" applyBorder="1" applyAlignment="1">
      <alignment horizontal="center" vertical="center" wrapText="1"/>
    </xf>
    <xf numFmtId="0" fontId="0" fillId="0" borderId="45" xfId="0" applyBorder="1"/>
    <xf numFmtId="0" fontId="0" fillId="0" borderId="46" xfId="0" applyBorder="1"/>
    <xf numFmtId="0" fontId="0" fillId="3" borderId="42" xfId="0" applyFill="1" applyBorder="1" applyAlignment="1">
      <alignment horizontal="center" vertical="center" wrapText="1"/>
    </xf>
    <xf numFmtId="0" fontId="0" fillId="10" borderId="47" xfId="0" applyFill="1" applyBorder="1" applyAlignment="1">
      <alignment horizontal="center" vertical="center" wrapText="1"/>
    </xf>
    <xf numFmtId="0" fontId="0" fillId="0" borderId="8" xfId="0" applyBorder="1"/>
    <xf numFmtId="0" fontId="0" fillId="3" borderId="47" xfId="0" applyFill="1" applyBorder="1" applyAlignment="1">
      <alignment horizontal="center" vertical="center" wrapText="1"/>
    </xf>
    <xf numFmtId="166" fontId="0" fillId="0" borderId="5" xfId="0" applyNumberFormat="1" applyBorder="1"/>
    <xf numFmtId="4" fontId="0" fillId="0" borderId="45" xfId="0" applyNumberFormat="1" applyBorder="1"/>
    <xf numFmtId="4" fontId="0" fillId="0" borderId="34" xfId="0" applyNumberFormat="1" applyBorder="1"/>
    <xf numFmtId="4" fontId="0" fillId="0" borderId="30" xfId="0" applyNumberFormat="1" applyBorder="1"/>
    <xf numFmtId="0" fontId="0" fillId="0" borderId="42" xfId="0" applyFill="1" applyBorder="1" applyAlignment="1">
      <alignment horizontal="center" vertical="center" wrapText="1"/>
    </xf>
    <xf numFmtId="0" fontId="0" fillId="0" borderId="40" xfId="0" applyFill="1" applyBorder="1" applyAlignment="1">
      <alignment horizontal="center" vertical="center" wrapText="1"/>
    </xf>
    <xf numFmtId="0" fontId="0" fillId="0" borderId="48" xfId="0" applyFill="1" applyBorder="1" applyAlignment="1">
      <alignment horizontal="center" vertical="center" wrapText="1"/>
    </xf>
    <xf numFmtId="0" fontId="0" fillId="10" borderId="49" xfId="0" applyFill="1" applyBorder="1" applyAlignment="1">
      <alignment horizontal="center" vertical="center" wrapText="1"/>
    </xf>
    <xf numFmtId="0" fontId="0" fillId="0" borderId="33" xfId="0" applyBorder="1"/>
    <xf numFmtId="4" fontId="0" fillId="0" borderId="50" xfId="0" applyNumberFormat="1" applyBorder="1"/>
    <xf numFmtId="0" fontId="6" fillId="0" borderId="4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6" fontId="0" fillId="0" borderId="0" xfId="0" applyNumberFormat="1"/>
    <xf numFmtId="166" fontId="0" fillId="0" borderId="0" xfId="0" applyNumberFormat="1" applyFill="1"/>
    <xf numFmtId="166" fontId="0" fillId="0" borderId="51" xfId="0" applyNumberFormat="1" applyFill="1" applyBorder="1"/>
    <xf numFmtId="166" fontId="0" fillId="0" borderId="52" xfId="0" applyNumberFormat="1" applyFill="1" applyBorder="1"/>
    <xf numFmtId="166" fontId="0" fillId="3" borderId="43" xfId="0" applyNumberFormat="1" applyFill="1" applyBorder="1" applyProtection="1">
      <protection locked="0"/>
    </xf>
    <xf numFmtId="166" fontId="0" fillId="0" borderId="53" xfId="0" applyNumberFormat="1" applyFill="1" applyBorder="1" applyProtection="1">
      <protection locked="0"/>
    </xf>
    <xf numFmtId="166" fontId="0" fillId="0" borderId="54" xfId="0" applyNumberFormat="1" applyFill="1" applyBorder="1" applyProtection="1"/>
    <xf numFmtId="166" fontId="0" fillId="3" borderId="12" xfId="0" applyNumberFormat="1" applyFill="1" applyBorder="1" applyProtection="1">
      <protection locked="0"/>
    </xf>
    <xf numFmtId="166" fontId="0" fillId="0" borderId="55" xfId="0" applyNumberFormat="1" applyFill="1" applyBorder="1" applyProtection="1">
      <protection locked="0"/>
    </xf>
    <xf numFmtId="0" fontId="2" fillId="0" borderId="7" xfId="0" applyFont="1" applyBorder="1" applyAlignment="1">
      <alignment horizontal="right"/>
    </xf>
    <xf numFmtId="0" fontId="2" fillId="0" borderId="7" xfId="0" applyFont="1" applyFill="1" applyBorder="1" applyAlignment="1">
      <alignment horizontal="center"/>
    </xf>
    <xf numFmtId="0" fontId="0" fillId="10" borderId="9" xfId="0" applyFill="1" applyBorder="1" applyProtection="1">
      <protection locked="0"/>
    </xf>
    <xf numFmtId="0" fontId="0" fillId="10" borderId="10" xfId="0" applyFill="1" applyBorder="1" applyProtection="1">
      <protection locked="0"/>
    </xf>
    <xf numFmtId="0" fontId="2" fillId="10" borderId="7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56" xfId="0" applyBorder="1" applyAlignment="1">
      <alignment horizontal="right"/>
    </xf>
    <xf numFmtId="14" fontId="0" fillId="0" borderId="6" xfId="0" applyNumberForma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6" xfId="0" applyFont="1" applyBorder="1"/>
    <xf numFmtId="167" fontId="0" fillId="0" borderId="6" xfId="0" applyNumberFormat="1" applyBorder="1" applyProtection="1">
      <protection locked="0"/>
    </xf>
    <xf numFmtId="167" fontId="0" fillId="0" borderId="0" xfId="0" applyNumberFormat="1"/>
    <xf numFmtId="167" fontId="0" fillId="0" borderId="6" xfId="0" applyNumberFormat="1" applyBorder="1"/>
    <xf numFmtId="167" fontId="0" fillId="0" borderId="18" xfId="0" applyNumberFormat="1" applyBorder="1"/>
    <xf numFmtId="167" fontId="0" fillId="0" borderId="55" xfId="0" applyNumberFormat="1" applyBorder="1"/>
    <xf numFmtId="167" fontId="2" fillId="0" borderId="57" xfId="0" applyNumberFormat="1" applyFont="1" applyFill="1" applyBorder="1"/>
    <xf numFmtId="0" fontId="3" fillId="0" borderId="6" xfId="0" applyFont="1" applyBorder="1" applyAlignment="1" applyProtection="1">
      <alignment vertical="center"/>
      <protection locked="0"/>
    </xf>
    <xf numFmtId="0" fontId="0" fillId="0" borderId="58" xfId="0" applyBorder="1" applyAlignment="1" applyProtection="1">
      <alignment vertical="center"/>
      <protection locked="0"/>
    </xf>
    <xf numFmtId="0" fontId="2" fillId="2" borderId="40" xfId="0" applyFont="1" applyFill="1" applyBorder="1" applyAlignment="1" applyProtection="1">
      <alignment horizontal="center" vertical="center" wrapText="1"/>
    </xf>
    <xf numFmtId="168" fontId="0" fillId="0" borderId="2" xfId="0" applyNumberForma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4" fontId="0" fillId="4" borderId="1" xfId="0" applyNumberFormat="1" applyFill="1" applyBorder="1" applyAlignment="1">
      <alignment vertical="center"/>
    </xf>
    <xf numFmtId="4" fontId="0" fillId="0" borderId="1" xfId="0" applyNumberFormat="1" applyBorder="1" applyAlignment="1" applyProtection="1">
      <alignment vertical="center"/>
      <protection locked="0"/>
    </xf>
    <xf numFmtId="4" fontId="0" fillId="0" borderId="61" xfId="0" applyNumberFormat="1" applyBorder="1" applyAlignment="1">
      <alignment vertical="center"/>
    </xf>
    <xf numFmtId="0" fontId="3" fillId="0" borderId="1" xfId="0" applyFont="1" applyBorder="1" applyAlignment="1" applyProtection="1">
      <alignment vertical="center"/>
      <protection locked="0"/>
    </xf>
    <xf numFmtId="14" fontId="0" fillId="0" borderId="6" xfId="0" applyNumberFormat="1" applyBorder="1"/>
    <xf numFmtId="0" fontId="3" fillId="0" borderId="12" xfId="0" applyFont="1" applyBorder="1" applyAlignment="1" applyProtection="1">
      <alignment horizontal="center" vertical="center"/>
      <protection locked="0"/>
    </xf>
    <xf numFmtId="14" fontId="3" fillId="0" borderId="6" xfId="0" applyNumberFormat="1" applyFont="1" applyFill="1" applyBorder="1" applyAlignment="1" applyProtection="1">
      <alignment horizontal="right" vertical="center" wrapText="1"/>
    </xf>
    <xf numFmtId="0" fontId="3" fillId="0" borderId="6" xfId="0" applyFont="1" applyFill="1" applyBorder="1" applyAlignment="1" applyProtection="1">
      <alignment horizontal="left" vertical="center" wrapText="1"/>
    </xf>
    <xf numFmtId="167" fontId="2" fillId="0" borderId="6" xfId="0" applyNumberFormat="1" applyFont="1" applyFill="1" applyBorder="1" applyAlignment="1" applyProtection="1">
      <alignment horizontal="center" vertical="center" wrapText="1"/>
    </xf>
    <xf numFmtId="167" fontId="3" fillId="0" borderId="6" xfId="0" applyNumberFormat="1" applyFont="1" applyFill="1" applyBorder="1" applyAlignment="1" applyProtection="1">
      <alignment horizontal="center" vertical="center" wrapText="1"/>
    </xf>
    <xf numFmtId="168" fontId="3" fillId="0" borderId="5" xfId="0" applyNumberFormat="1" applyFont="1" applyBorder="1" applyAlignment="1" applyProtection="1">
      <alignment vertical="center"/>
      <protection locked="0"/>
    </xf>
    <xf numFmtId="0" fontId="3" fillId="0" borderId="56" xfId="0" applyFont="1" applyBorder="1" applyAlignment="1" applyProtection="1">
      <alignment horizontal="center" vertical="center"/>
      <protection locked="0"/>
    </xf>
    <xf numFmtId="168" fontId="0" fillId="0" borderId="59" xfId="0" applyNumberFormat="1" applyBorder="1" applyAlignment="1" applyProtection="1">
      <alignment vertical="center"/>
      <protection locked="0"/>
    </xf>
    <xf numFmtId="0" fontId="3" fillId="0" borderId="60" xfId="0" applyFont="1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center" vertical="center"/>
      <protection locked="0"/>
    </xf>
    <xf numFmtId="0" fontId="3" fillId="0" borderId="58" xfId="0" applyFont="1" applyBorder="1" applyAlignment="1" applyProtection="1">
      <alignment vertical="center"/>
      <protection locked="0"/>
    </xf>
    <xf numFmtId="4" fontId="0" fillId="4" borderId="58" xfId="0" applyNumberFormat="1" applyFill="1" applyBorder="1" applyAlignment="1">
      <alignment vertical="center"/>
    </xf>
    <xf numFmtId="4" fontId="0" fillId="0" borderId="58" xfId="0" applyNumberFormat="1" applyBorder="1" applyAlignment="1" applyProtection="1">
      <alignment vertical="center"/>
      <protection locked="0"/>
    </xf>
    <xf numFmtId="4" fontId="0" fillId="0" borderId="62" xfId="0" applyNumberFormat="1" applyBorder="1" applyAlignment="1">
      <alignment vertical="center"/>
    </xf>
    <xf numFmtId="4" fontId="0" fillId="4" borderId="39" xfId="0" applyNumberFormat="1" applyFill="1" applyBorder="1" applyAlignment="1">
      <alignment vertical="center"/>
    </xf>
    <xf numFmtId="0" fontId="7" fillId="0" borderId="0" xfId="0" applyNumberFormat="1" applyFont="1" applyAlignment="1"/>
    <xf numFmtId="4" fontId="7" fillId="0" borderId="0" xfId="0" applyNumberFormat="1" applyFont="1"/>
    <xf numFmtId="0" fontId="0" fillId="0" borderId="0" xfId="0" applyNumberFormat="1" applyFont="1" applyAlignment="1"/>
    <xf numFmtId="3" fontId="7" fillId="0" borderId="0" xfId="0" applyNumberFormat="1" applyFont="1"/>
    <xf numFmtId="3" fontId="7" fillId="0" borderId="63" xfId="0" applyNumberFormat="1" applyFont="1" applyBorder="1"/>
    <xf numFmtId="3" fontId="7" fillId="0" borderId="64" xfId="0" applyNumberFormat="1" applyFont="1" applyBorder="1"/>
    <xf numFmtId="0" fontId="7" fillId="0" borderId="65" xfId="0" applyNumberFormat="1" applyFont="1" applyBorder="1"/>
    <xf numFmtId="3" fontId="7" fillId="0" borderId="0" xfId="0" applyNumberFormat="1" applyFont="1" applyAlignment="1"/>
    <xf numFmtId="0" fontId="0" fillId="4" borderId="39" xfId="0" applyFill="1" applyBorder="1" applyAlignment="1">
      <alignment vertical="center"/>
    </xf>
    <xf numFmtId="4" fontId="8" fillId="0" borderId="0" xfId="0" applyNumberFormat="1" applyFont="1" applyAlignment="1">
      <alignment horizontal="right"/>
    </xf>
    <xf numFmtId="3" fontId="3" fillId="0" borderId="0" xfId="0" applyNumberFormat="1" applyFont="1"/>
    <xf numFmtId="3" fontId="3" fillId="0" borderId="0" xfId="0" applyNumberFormat="1" applyFont="1" applyAlignment="1"/>
    <xf numFmtId="0" fontId="3" fillId="0" borderId="0" xfId="0" applyNumberFormat="1" applyFont="1" applyAlignment="1"/>
    <xf numFmtId="3" fontId="3" fillId="0" borderId="66" xfId="0" applyNumberFormat="1" applyFont="1" applyBorder="1" applyAlignment="1"/>
    <xf numFmtId="3" fontId="3" fillId="0" borderId="67" xfId="0" applyNumberFormat="1" applyFont="1" applyBorder="1"/>
    <xf numFmtId="3" fontId="3" fillId="0" borderId="63" xfId="0" applyNumberFormat="1" applyFont="1" applyBorder="1"/>
    <xf numFmtId="3" fontId="3" fillId="0" borderId="63" xfId="0" applyNumberFormat="1" applyFont="1" applyBorder="1" applyAlignment="1"/>
    <xf numFmtId="3" fontId="3" fillId="0" borderId="66" xfId="0" applyNumberFormat="1" applyFont="1" applyBorder="1"/>
    <xf numFmtId="3" fontId="3" fillId="0" borderId="67" xfId="0" applyNumberFormat="1" applyFont="1" applyBorder="1" applyAlignment="1"/>
    <xf numFmtId="0" fontId="3" fillId="0" borderId="63" xfId="0" applyNumberFormat="1" applyFont="1" applyBorder="1"/>
    <xf numFmtId="0" fontId="3" fillId="0" borderId="66" xfId="0" applyNumberFormat="1" applyFont="1" applyBorder="1"/>
    <xf numFmtId="0" fontId="3" fillId="0" borderId="67" xfId="0" applyNumberFormat="1" applyFont="1" applyBorder="1"/>
    <xf numFmtId="4" fontId="3" fillId="0" borderId="0" xfId="0" applyNumberFormat="1" applyFont="1" applyAlignment="1"/>
    <xf numFmtId="4" fontId="3" fillId="0" borderId="66" xfId="0" applyNumberFormat="1" applyFont="1" applyBorder="1"/>
    <xf numFmtId="4" fontId="3" fillId="0" borderId="0" xfId="0" applyNumberFormat="1" applyFont="1"/>
    <xf numFmtId="4" fontId="3" fillId="0" borderId="66" xfId="0" applyNumberFormat="1" applyFont="1" applyBorder="1" applyAlignment="1"/>
    <xf numFmtId="4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left"/>
    </xf>
    <xf numFmtId="4" fontId="3" fillId="0" borderId="68" xfId="0" applyNumberFormat="1" applyFont="1" applyBorder="1"/>
    <xf numFmtId="4" fontId="3" fillId="0" borderId="0" xfId="0" applyNumberFormat="1" applyFont="1" applyBorder="1" applyAlignment="1"/>
    <xf numFmtId="0" fontId="3" fillId="0" borderId="0" xfId="0" applyNumberFormat="1" applyFont="1" applyBorder="1" applyAlignment="1"/>
    <xf numFmtId="4" fontId="3" fillId="0" borderId="0" xfId="0" applyNumberFormat="1" applyFont="1" applyBorder="1"/>
    <xf numFmtId="4" fontId="3" fillId="0" borderId="0" xfId="0" applyNumberFormat="1" applyFont="1" applyBorder="1" applyAlignment="1">
      <alignment horizontal="right"/>
    </xf>
    <xf numFmtId="4" fontId="3" fillId="0" borderId="12" xfId="0" applyNumberFormat="1" applyFont="1" applyBorder="1"/>
    <xf numFmtId="4" fontId="3" fillId="0" borderId="5" xfId="0" applyNumberFormat="1" applyFont="1" applyBorder="1"/>
    <xf numFmtId="0" fontId="3" fillId="0" borderId="0" xfId="0" applyNumberFormat="1" applyFont="1" applyBorder="1"/>
    <xf numFmtId="4" fontId="3" fillId="0" borderId="12" xfId="0" applyNumberFormat="1" applyFont="1" applyBorder="1" applyAlignment="1"/>
    <xf numFmtId="3" fontId="8" fillId="0" borderId="66" xfId="0" applyNumberFormat="1" applyFont="1" applyBorder="1" applyAlignment="1"/>
    <xf numFmtId="4" fontId="8" fillId="0" borderId="0" xfId="0" applyNumberFormat="1" applyFont="1"/>
    <xf numFmtId="4" fontId="8" fillId="0" borderId="66" xfId="0" applyNumberFormat="1" applyFont="1" applyBorder="1"/>
    <xf numFmtId="4" fontId="3" fillId="0" borderId="56" xfId="0" applyNumberFormat="1" applyFont="1" applyBorder="1" applyAlignment="1"/>
    <xf numFmtId="4" fontId="3" fillId="0" borderId="4" xfId="0" applyNumberFormat="1" applyFont="1" applyBorder="1"/>
    <xf numFmtId="4" fontId="3" fillId="0" borderId="2" xfId="0" applyNumberFormat="1" applyFont="1" applyBorder="1"/>
    <xf numFmtId="3" fontId="3" fillId="0" borderId="12" xfId="0" applyNumberFormat="1" applyFont="1" applyBorder="1" applyAlignment="1"/>
    <xf numFmtId="0" fontId="3" fillId="0" borderId="5" xfId="0" applyNumberFormat="1" applyFont="1" applyBorder="1" applyAlignment="1"/>
    <xf numFmtId="4" fontId="3" fillId="0" borderId="70" xfId="0" applyNumberFormat="1" applyFont="1" applyBorder="1" applyAlignment="1"/>
    <xf numFmtId="0" fontId="3" fillId="0" borderId="0" xfId="0" applyNumberFormat="1" applyFont="1" applyAlignment="1">
      <alignment horizontal="right"/>
    </xf>
    <xf numFmtId="4" fontId="2" fillId="0" borderId="0" xfId="0" applyNumberFormat="1" applyFont="1" applyBorder="1" applyAlignment="1"/>
    <xf numFmtId="4" fontId="2" fillId="0" borderId="0" xfId="0" applyNumberFormat="1" applyFont="1" applyBorder="1"/>
    <xf numFmtId="0" fontId="3" fillId="0" borderId="4" xfId="0" applyNumberFormat="1" applyFont="1" applyBorder="1" applyAlignment="1"/>
    <xf numFmtId="0" fontId="3" fillId="0" borderId="12" xfId="0" applyNumberFormat="1" applyFont="1" applyBorder="1" applyAlignment="1"/>
    <xf numFmtId="4" fontId="3" fillId="0" borderId="0" xfId="0" applyNumberFormat="1" applyFont="1" applyBorder="1" applyAlignment="1">
      <alignment horizontal="left"/>
    </xf>
    <xf numFmtId="4" fontId="3" fillId="0" borderId="67" xfId="0" applyNumberFormat="1" applyFont="1" applyBorder="1"/>
    <xf numFmtId="4" fontId="3" fillId="0" borderId="63" xfId="0" applyNumberFormat="1" applyFont="1" applyBorder="1"/>
    <xf numFmtId="4" fontId="3" fillId="0" borderId="63" xfId="0" applyNumberFormat="1" applyFont="1" applyBorder="1" applyAlignment="1"/>
    <xf numFmtId="4" fontId="3" fillId="0" borderId="69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WE%20Accounts%202015.16%20Bus%2030%20da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.W.E.AC.s%202015%20to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yments"/>
      <sheetName val="Receipts"/>
      <sheetName val="Float"/>
      <sheetName val="Cemetery"/>
      <sheetName val="Hall"/>
      <sheetName val="Playfield"/>
      <sheetName val="Capital projects"/>
      <sheetName val="Reconciliation"/>
      <sheetName val="Meeting report"/>
      <sheetName val="Assest register"/>
      <sheetName val="Bills"/>
      <sheetName val="Data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Salary</v>
          </cell>
          <cell r="C1" t="str">
            <v>Subscription</v>
          </cell>
          <cell r="E1" t="str">
            <v>Grants</v>
          </cell>
          <cell r="I1" t="str">
            <v>Travel</v>
          </cell>
        </row>
        <row r="2">
          <cell r="A2" t="str">
            <v>Benefits</v>
          </cell>
          <cell r="C2" t="str">
            <v>Professional fee</v>
          </cell>
          <cell r="E2" t="str">
            <v>Donations</v>
          </cell>
          <cell r="I2" t="str">
            <v>Subsistence</v>
          </cell>
        </row>
        <row r="3">
          <cell r="A3" t="str">
            <v>NI</v>
          </cell>
          <cell r="C3" t="str">
            <v>Insurance</v>
          </cell>
          <cell r="E3" t="str">
            <v>Other</v>
          </cell>
          <cell r="I3" t="str">
            <v>Postage</v>
          </cell>
        </row>
        <row r="4">
          <cell r="A4" t="str">
            <v>Tax</v>
          </cell>
          <cell r="C4" t="str">
            <v>Banking charges</v>
          </cell>
          <cell r="I4" t="str">
            <v>Stationery</v>
          </cell>
        </row>
        <row r="5">
          <cell r="A5" t="str">
            <v>Allowances</v>
          </cell>
          <cell r="C5" t="str">
            <v>Subscription</v>
          </cell>
          <cell r="I5" t="str">
            <v>Photocopying</v>
          </cell>
        </row>
        <row r="6">
          <cell r="A6" t="str">
            <v>Training</v>
          </cell>
          <cell r="C6" t="str">
            <v>Other</v>
          </cell>
          <cell r="I6" t="str">
            <v>Repairs/service</v>
          </cell>
        </row>
        <row r="7">
          <cell r="A7" t="str">
            <v>Other</v>
          </cell>
          <cell r="I7" t="str">
            <v>Website</v>
          </cell>
        </row>
        <row r="8">
          <cell r="I8" t="str">
            <v>Internet</v>
          </cell>
        </row>
        <row r="9">
          <cell r="I9" t="str">
            <v>Phone bill</v>
          </cell>
        </row>
        <row r="10">
          <cell r="I10" t="str">
            <v>Lease/rent</v>
          </cell>
        </row>
        <row r="11">
          <cell r="I11" t="str">
            <v>Float</v>
          </cell>
        </row>
        <row r="12">
          <cell r="I12" t="str">
            <v>Other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Acs summary"/>
      <sheetName val="Bank rec"/>
      <sheetName val="Vat reclaim"/>
      <sheetName val="Stat accounts"/>
      <sheetName val="Stat Bank rec"/>
      <sheetName val="Asset register"/>
      <sheetName val="Other assets"/>
      <sheetName val="Variances"/>
    </sheetNames>
    <sheetDataSet>
      <sheetData sheetId="0">
        <row r="24">
          <cell r="N24">
            <v>0</v>
          </cell>
        </row>
      </sheetData>
      <sheetData sheetId="1">
        <row r="23">
          <cell r="I23">
            <v>0</v>
          </cell>
          <cell r="U23">
            <v>0</v>
          </cell>
          <cell r="V23">
            <v>0</v>
          </cell>
          <cell r="AA23">
            <v>0</v>
          </cell>
          <cell r="AD23">
            <v>0</v>
          </cell>
          <cell r="AH2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abSelected="1" workbookViewId="0">
      <pane ySplit="1620" topLeftCell="A4" activePane="bottomLeft"/>
      <selection pane="bottomLeft" activeCell="E1" sqref="E1"/>
    </sheetView>
  </sheetViews>
  <sheetFormatPr defaultRowHeight="12.75" x14ac:dyDescent="0.2"/>
  <cols>
    <col min="1" max="1" width="10.140625" bestFit="1" customWidth="1"/>
    <col min="2" max="2" width="17" customWidth="1"/>
    <col min="3" max="4" width="8.42578125" customWidth="1"/>
    <col min="5" max="5" width="18.140625" customWidth="1"/>
    <col min="7" max="7" width="9" customWidth="1"/>
    <col min="8" max="8" width="15.5703125" customWidth="1"/>
    <col min="10" max="10" width="14.42578125" customWidth="1"/>
    <col min="11" max="11" width="8.5703125" customWidth="1"/>
    <col min="12" max="12" width="13.28515625" customWidth="1"/>
    <col min="13" max="13" width="9.28515625" bestFit="1" customWidth="1"/>
    <col min="14" max="14" width="13.85546875" customWidth="1"/>
    <col min="15" max="15" width="8.7109375" customWidth="1"/>
    <col min="16" max="16" width="9" customWidth="1"/>
    <col min="17" max="17" width="9.28515625" customWidth="1"/>
  </cols>
  <sheetData>
    <row r="1" spans="1:20" s="2" customFormat="1" ht="71.25" customHeight="1" thickTop="1" thickBot="1" x14ac:dyDescent="0.25">
      <c r="A1" s="25" t="s">
        <v>41</v>
      </c>
      <c r="B1" s="26" t="s">
        <v>42</v>
      </c>
      <c r="C1" s="75" t="s">
        <v>40</v>
      </c>
      <c r="D1" s="75" t="s">
        <v>200</v>
      </c>
      <c r="E1" s="28" t="s">
        <v>38</v>
      </c>
      <c r="F1" s="30" t="s">
        <v>45</v>
      </c>
      <c r="G1" s="29" t="s">
        <v>44</v>
      </c>
      <c r="H1" s="29" t="s">
        <v>0</v>
      </c>
      <c r="I1" s="29" t="s">
        <v>30</v>
      </c>
      <c r="J1" s="29" t="s">
        <v>43</v>
      </c>
      <c r="K1" s="29" t="s">
        <v>30</v>
      </c>
      <c r="L1" s="29" t="s">
        <v>11</v>
      </c>
      <c r="M1" s="29" t="s">
        <v>30</v>
      </c>
      <c r="N1" s="29" t="s">
        <v>46</v>
      </c>
      <c r="O1" s="29" t="s">
        <v>30</v>
      </c>
      <c r="P1" s="76" t="s">
        <v>22</v>
      </c>
      <c r="Q1" s="29" t="s">
        <v>30</v>
      </c>
      <c r="R1" s="23" t="s">
        <v>89</v>
      </c>
    </row>
    <row r="2" spans="1:20" x14ac:dyDescent="0.2">
      <c r="A2" s="78">
        <v>41543</v>
      </c>
      <c r="B2" s="79" t="s">
        <v>138</v>
      </c>
      <c r="C2" s="181">
        <v>860</v>
      </c>
      <c r="D2" s="77"/>
      <c r="E2" s="170" t="s">
        <v>241</v>
      </c>
      <c r="F2" s="80">
        <v>22.28</v>
      </c>
      <c r="G2" s="81"/>
      <c r="H2" s="79"/>
      <c r="I2" s="81"/>
      <c r="J2" s="79"/>
      <c r="K2" s="81"/>
      <c r="L2" s="79"/>
      <c r="M2" s="81"/>
      <c r="N2" s="79"/>
      <c r="O2" s="81"/>
      <c r="P2" s="79" t="s">
        <v>10</v>
      </c>
      <c r="Q2" s="81">
        <v>22.28</v>
      </c>
      <c r="R2" s="82">
        <f>SUM(G2:Q2)</f>
        <v>22.28</v>
      </c>
      <c r="S2" s="83"/>
      <c r="T2" s="83"/>
    </row>
    <row r="3" spans="1:20" x14ac:dyDescent="0.2">
      <c r="A3" s="78">
        <v>42120</v>
      </c>
      <c r="B3" s="79" t="s">
        <v>138</v>
      </c>
      <c r="C3" s="181" t="s">
        <v>203</v>
      </c>
      <c r="D3" s="77">
        <v>68</v>
      </c>
      <c r="E3" s="170" t="s">
        <v>201</v>
      </c>
      <c r="F3" s="80">
        <v>137.55000000000001</v>
      </c>
      <c r="G3" s="81"/>
      <c r="H3" s="79" t="s">
        <v>5</v>
      </c>
      <c r="I3" s="81">
        <v>137.55000000000001</v>
      </c>
      <c r="J3" s="79"/>
      <c r="K3" s="81"/>
      <c r="L3" s="79"/>
      <c r="M3" s="81"/>
      <c r="N3" s="79"/>
      <c r="O3" s="81"/>
      <c r="P3" s="79"/>
      <c r="Q3" s="81"/>
      <c r="R3" s="82">
        <f>SUM(G3:Q3)</f>
        <v>137.55000000000001</v>
      </c>
      <c r="S3" s="83"/>
      <c r="T3" s="83"/>
    </row>
    <row r="4" spans="1:20" x14ac:dyDescent="0.2">
      <c r="A4" s="78">
        <v>42121</v>
      </c>
      <c r="B4" s="79" t="s">
        <v>138</v>
      </c>
      <c r="C4" s="77">
        <v>815</v>
      </c>
      <c r="D4" s="77">
        <v>69</v>
      </c>
      <c r="E4" s="170" t="s">
        <v>198</v>
      </c>
      <c r="F4" s="80">
        <v>177</v>
      </c>
      <c r="G4" s="81"/>
      <c r="H4" s="79"/>
      <c r="I4" s="81"/>
      <c r="J4" s="79" t="s">
        <v>3</v>
      </c>
      <c r="K4" s="81">
        <v>177</v>
      </c>
      <c r="L4" s="79"/>
      <c r="M4" s="81"/>
      <c r="N4" s="79"/>
      <c r="O4" s="81"/>
      <c r="P4" s="79"/>
      <c r="Q4" s="81"/>
      <c r="R4" s="82">
        <f t="shared" ref="R4:R43" si="0">SUM(G4:Q4)</f>
        <v>177</v>
      </c>
      <c r="S4" s="83"/>
      <c r="T4" s="83"/>
    </row>
    <row r="5" spans="1:20" x14ac:dyDescent="0.2">
      <c r="A5" s="78">
        <v>42121</v>
      </c>
      <c r="B5" s="79" t="s">
        <v>138</v>
      </c>
      <c r="C5" s="77">
        <v>816</v>
      </c>
      <c r="D5" s="77">
        <v>69</v>
      </c>
      <c r="E5" s="170" t="s">
        <v>24</v>
      </c>
      <c r="F5" s="80">
        <v>147.67000000000002</v>
      </c>
      <c r="G5" s="81">
        <v>24.61</v>
      </c>
      <c r="H5" s="79"/>
      <c r="I5" s="81"/>
      <c r="J5" s="79"/>
      <c r="K5" s="81"/>
      <c r="L5" s="79"/>
      <c r="M5" s="81"/>
      <c r="N5" s="79"/>
      <c r="O5" s="81"/>
      <c r="P5" s="79" t="s">
        <v>24</v>
      </c>
      <c r="Q5" s="81">
        <v>123.06</v>
      </c>
      <c r="R5" s="82">
        <v>123.06</v>
      </c>
      <c r="S5" s="83"/>
      <c r="T5" s="83"/>
    </row>
    <row r="6" spans="1:20" x14ac:dyDescent="0.2">
      <c r="A6" s="78">
        <v>42121</v>
      </c>
      <c r="B6" s="79" t="s">
        <v>123</v>
      </c>
      <c r="C6" s="77">
        <v>817</v>
      </c>
      <c r="D6" s="77">
        <v>69</v>
      </c>
      <c r="E6" s="170" t="s">
        <v>205</v>
      </c>
      <c r="F6" s="80">
        <v>496.8</v>
      </c>
      <c r="G6" s="81">
        <v>82.8</v>
      </c>
      <c r="H6" s="79"/>
      <c r="I6" s="81"/>
      <c r="J6" s="79"/>
      <c r="K6" s="81"/>
      <c r="L6" s="79"/>
      <c r="M6" s="81"/>
      <c r="N6" s="79"/>
      <c r="O6" s="81"/>
      <c r="P6" s="79" t="s">
        <v>10</v>
      </c>
      <c r="Q6" s="81">
        <v>414</v>
      </c>
      <c r="R6" s="82">
        <v>414</v>
      </c>
      <c r="S6" s="83"/>
      <c r="T6" s="83"/>
    </row>
    <row r="7" spans="1:20" x14ac:dyDescent="0.2">
      <c r="A7" s="78">
        <v>42121</v>
      </c>
      <c r="B7" s="79" t="s">
        <v>134</v>
      </c>
      <c r="C7" s="77">
        <v>818</v>
      </c>
      <c r="D7" s="77">
        <v>69</v>
      </c>
      <c r="E7" s="170" t="s">
        <v>206</v>
      </c>
      <c r="F7" s="80">
        <v>36</v>
      </c>
      <c r="G7" s="81"/>
      <c r="H7" s="79"/>
      <c r="I7" s="81"/>
      <c r="J7" s="79" t="s">
        <v>2</v>
      </c>
      <c r="K7" s="81">
        <v>36</v>
      </c>
      <c r="L7" s="79"/>
      <c r="M7" s="81"/>
      <c r="N7" s="79"/>
      <c r="O7" s="81"/>
      <c r="P7" s="79"/>
      <c r="Q7" s="81"/>
      <c r="R7" s="82">
        <f t="shared" si="0"/>
        <v>36</v>
      </c>
      <c r="S7" s="83"/>
      <c r="T7" s="83"/>
    </row>
    <row r="8" spans="1:20" x14ac:dyDescent="0.2">
      <c r="A8" s="78">
        <v>42121</v>
      </c>
      <c r="B8" s="79" t="s">
        <v>138</v>
      </c>
      <c r="C8" s="77">
        <v>819</v>
      </c>
      <c r="D8" s="77">
        <v>69</v>
      </c>
      <c r="E8" s="170" t="s">
        <v>207</v>
      </c>
      <c r="F8" s="80">
        <v>52.26</v>
      </c>
      <c r="G8" s="81"/>
      <c r="H8" s="79"/>
      <c r="I8" s="81"/>
      <c r="J8" s="79"/>
      <c r="K8" s="81"/>
      <c r="L8" s="79"/>
      <c r="M8" s="81"/>
      <c r="N8" s="79"/>
      <c r="O8" s="81"/>
      <c r="P8" s="79" t="s">
        <v>37</v>
      </c>
      <c r="Q8" s="81">
        <v>52.26</v>
      </c>
      <c r="R8" s="82">
        <f t="shared" si="0"/>
        <v>52.26</v>
      </c>
      <c r="S8" s="83"/>
      <c r="T8" s="83"/>
    </row>
    <row r="9" spans="1:20" x14ac:dyDescent="0.2">
      <c r="A9" s="78">
        <v>42121</v>
      </c>
      <c r="B9" s="79" t="s">
        <v>138</v>
      </c>
      <c r="C9" s="77">
        <v>820</v>
      </c>
      <c r="D9" s="77">
        <v>69</v>
      </c>
      <c r="E9" s="170" t="s">
        <v>208</v>
      </c>
      <c r="F9" s="80">
        <v>86.7</v>
      </c>
      <c r="G9" s="81"/>
      <c r="H9" s="79"/>
      <c r="I9" s="81"/>
      <c r="J9" s="79"/>
      <c r="K9" s="81"/>
      <c r="L9" s="79"/>
      <c r="M9" s="81"/>
      <c r="N9" s="79"/>
      <c r="O9" s="81"/>
      <c r="P9" s="79" t="s">
        <v>10</v>
      </c>
      <c r="Q9" s="81">
        <v>86.7</v>
      </c>
      <c r="R9" s="82">
        <f t="shared" si="0"/>
        <v>86.7</v>
      </c>
      <c r="S9" s="83"/>
      <c r="T9" s="83"/>
    </row>
    <row r="10" spans="1:20" x14ac:dyDescent="0.2">
      <c r="A10" s="78">
        <v>42121</v>
      </c>
      <c r="B10" s="79" t="s">
        <v>138</v>
      </c>
      <c r="C10" s="77">
        <v>899</v>
      </c>
      <c r="D10" s="77">
        <v>69</v>
      </c>
      <c r="E10" s="170" t="s">
        <v>209</v>
      </c>
      <c r="F10" s="80">
        <v>102.6</v>
      </c>
      <c r="G10" s="81"/>
      <c r="H10" s="79" t="s">
        <v>7</v>
      </c>
      <c r="I10" s="81">
        <v>102.6</v>
      </c>
      <c r="J10" s="79"/>
      <c r="K10" s="81"/>
      <c r="L10" s="79"/>
      <c r="M10" s="81"/>
      <c r="N10" s="79"/>
      <c r="O10" s="81"/>
      <c r="P10" s="79"/>
      <c r="Q10" s="81"/>
      <c r="R10" s="82">
        <f t="shared" si="0"/>
        <v>102.6</v>
      </c>
      <c r="S10" s="83"/>
      <c r="T10" s="83"/>
    </row>
    <row r="11" spans="1:20" x14ac:dyDescent="0.2">
      <c r="A11" s="173">
        <v>42121</v>
      </c>
      <c r="B11" s="174" t="s">
        <v>125</v>
      </c>
      <c r="C11" s="175">
        <v>900</v>
      </c>
      <c r="D11" s="175">
        <v>69</v>
      </c>
      <c r="E11" s="179" t="s">
        <v>210</v>
      </c>
      <c r="F11" s="176">
        <v>22.5</v>
      </c>
      <c r="G11" s="177"/>
      <c r="H11" s="174"/>
      <c r="I11" s="177"/>
      <c r="J11" s="174"/>
      <c r="K11" s="177"/>
      <c r="L11" s="174"/>
      <c r="M11" s="177"/>
      <c r="N11" s="174"/>
      <c r="O11" s="177"/>
      <c r="P11" s="174" t="s">
        <v>33</v>
      </c>
      <c r="Q11" s="177">
        <v>22.5</v>
      </c>
      <c r="R11" s="178">
        <f t="shared" si="0"/>
        <v>22.5</v>
      </c>
      <c r="S11" s="83"/>
      <c r="T11" s="83"/>
    </row>
    <row r="12" spans="1:20" x14ac:dyDescent="0.2">
      <c r="A12" s="78">
        <v>42150</v>
      </c>
      <c r="B12" s="79" t="s">
        <v>138</v>
      </c>
      <c r="C12" s="181" t="s">
        <v>203</v>
      </c>
      <c r="D12" s="77">
        <v>69</v>
      </c>
      <c r="E12" s="170" t="s">
        <v>211</v>
      </c>
      <c r="F12" s="80">
        <v>137.55000000000001</v>
      </c>
      <c r="G12" s="81"/>
      <c r="H12" s="79" t="s">
        <v>5</v>
      </c>
      <c r="I12" s="81">
        <v>137.55000000000001</v>
      </c>
      <c r="J12" s="79"/>
      <c r="K12" s="81"/>
      <c r="L12" s="79"/>
      <c r="M12" s="81"/>
      <c r="N12" s="79"/>
      <c r="O12" s="81"/>
      <c r="P12" s="79"/>
      <c r="Q12" s="81"/>
      <c r="R12" s="82">
        <f t="shared" si="0"/>
        <v>137.55000000000001</v>
      </c>
      <c r="S12" s="83"/>
      <c r="T12" s="83"/>
    </row>
    <row r="13" spans="1:20" x14ac:dyDescent="0.2">
      <c r="A13" s="78">
        <v>42152</v>
      </c>
      <c r="B13" s="79" t="s">
        <v>134</v>
      </c>
      <c r="C13" s="77">
        <v>903</v>
      </c>
      <c r="D13" s="77">
        <v>70</v>
      </c>
      <c r="E13" s="170" t="s">
        <v>212</v>
      </c>
      <c r="F13" s="80">
        <v>405</v>
      </c>
      <c r="G13" s="81"/>
      <c r="H13" s="79"/>
      <c r="I13" s="81"/>
      <c r="J13" s="79"/>
      <c r="K13" s="81"/>
      <c r="L13" s="79"/>
      <c r="M13" s="81"/>
      <c r="N13" s="79" t="s">
        <v>20</v>
      </c>
      <c r="O13" s="81">
        <v>405</v>
      </c>
      <c r="P13" s="79"/>
      <c r="Q13" s="81"/>
      <c r="R13" s="82">
        <f t="shared" si="0"/>
        <v>405</v>
      </c>
      <c r="S13" s="83"/>
      <c r="T13" s="83"/>
    </row>
    <row r="14" spans="1:20" x14ac:dyDescent="0.2">
      <c r="A14" s="78">
        <v>42152</v>
      </c>
      <c r="B14" s="79" t="s">
        <v>134</v>
      </c>
      <c r="C14" s="77">
        <v>904</v>
      </c>
      <c r="D14" s="77">
        <v>70</v>
      </c>
      <c r="E14" s="170" t="s">
        <v>213</v>
      </c>
      <c r="F14" s="80">
        <v>78</v>
      </c>
      <c r="G14" s="81">
        <v>13</v>
      </c>
      <c r="H14" s="79"/>
      <c r="I14" s="81"/>
      <c r="J14" s="79"/>
      <c r="K14" s="81"/>
      <c r="L14" s="79"/>
      <c r="M14" s="81"/>
      <c r="N14" s="79" t="s">
        <v>20</v>
      </c>
      <c r="O14" s="81">
        <v>65</v>
      </c>
      <c r="P14" s="79"/>
      <c r="Q14" s="81"/>
      <c r="R14" s="82">
        <v>65</v>
      </c>
      <c r="S14" s="83"/>
      <c r="T14" s="83"/>
    </row>
    <row r="15" spans="1:20" x14ac:dyDescent="0.2">
      <c r="A15" s="78">
        <v>42152</v>
      </c>
      <c r="B15" s="79" t="s">
        <v>138</v>
      </c>
      <c r="C15" s="77">
        <v>905</v>
      </c>
      <c r="D15" s="77">
        <v>70</v>
      </c>
      <c r="E15" s="170" t="s">
        <v>31</v>
      </c>
      <c r="F15" s="80">
        <v>45</v>
      </c>
      <c r="G15" s="81"/>
      <c r="H15" s="79"/>
      <c r="I15" s="81"/>
      <c r="J15" s="79"/>
      <c r="K15" s="81"/>
      <c r="L15" s="79"/>
      <c r="M15" s="81"/>
      <c r="N15" s="79"/>
      <c r="O15" s="81"/>
      <c r="P15" s="79" t="s">
        <v>31</v>
      </c>
      <c r="Q15" s="81">
        <v>45</v>
      </c>
      <c r="R15" s="82">
        <f t="shared" si="0"/>
        <v>45</v>
      </c>
      <c r="S15" s="83"/>
      <c r="T15" s="83"/>
    </row>
    <row r="16" spans="1:20" x14ac:dyDescent="0.2">
      <c r="A16" s="78">
        <v>42152</v>
      </c>
      <c r="B16" s="79" t="s">
        <v>138</v>
      </c>
      <c r="C16" s="77">
        <v>906</v>
      </c>
      <c r="D16" s="77">
        <v>70</v>
      </c>
      <c r="E16" s="170" t="s">
        <v>214</v>
      </c>
      <c r="F16" s="80">
        <v>110</v>
      </c>
      <c r="G16" s="81"/>
      <c r="H16" s="79"/>
      <c r="I16" s="81"/>
      <c r="J16" s="79" t="s">
        <v>3</v>
      </c>
      <c r="K16" s="81">
        <v>110</v>
      </c>
      <c r="L16" s="79"/>
      <c r="M16" s="81"/>
      <c r="N16" s="79"/>
      <c r="O16" s="81"/>
      <c r="P16" s="79"/>
      <c r="Q16" s="81"/>
      <c r="R16" s="82">
        <f t="shared" si="0"/>
        <v>110</v>
      </c>
      <c r="S16" s="83"/>
      <c r="T16" s="83"/>
    </row>
    <row r="17" spans="1:20" x14ac:dyDescent="0.2">
      <c r="A17" s="78">
        <v>42152</v>
      </c>
      <c r="B17" s="79" t="s">
        <v>138</v>
      </c>
      <c r="C17" s="77">
        <v>907</v>
      </c>
      <c r="D17" s="77">
        <v>70</v>
      </c>
      <c r="E17" s="170" t="s">
        <v>215</v>
      </c>
      <c r="F17" s="80">
        <v>19.93</v>
      </c>
      <c r="G17" s="81"/>
      <c r="H17" s="79"/>
      <c r="I17" s="81"/>
      <c r="J17" s="79"/>
      <c r="K17" s="81"/>
      <c r="L17" s="79"/>
      <c r="M17" s="81"/>
      <c r="N17" s="79"/>
      <c r="O17" s="81"/>
      <c r="P17" s="79" t="s">
        <v>25</v>
      </c>
      <c r="Q17" s="81">
        <v>19.93</v>
      </c>
      <c r="R17" s="82">
        <f t="shared" si="0"/>
        <v>19.93</v>
      </c>
      <c r="S17" s="83"/>
      <c r="T17" s="83"/>
    </row>
    <row r="18" spans="1:20" x14ac:dyDescent="0.2">
      <c r="A18" s="173">
        <v>42152</v>
      </c>
      <c r="B18" s="174" t="s">
        <v>138</v>
      </c>
      <c r="C18" s="175">
        <v>908</v>
      </c>
      <c r="D18" s="175">
        <v>70</v>
      </c>
      <c r="E18" s="179" t="s">
        <v>216</v>
      </c>
      <c r="F18" s="176">
        <v>887.8</v>
      </c>
      <c r="G18" s="177"/>
      <c r="H18" s="174"/>
      <c r="I18" s="177"/>
      <c r="J18" s="174" t="s">
        <v>4</v>
      </c>
      <c r="K18" s="177">
        <v>887.8</v>
      </c>
      <c r="L18" s="174"/>
      <c r="M18" s="177"/>
      <c r="N18" s="174"/>
      <c r="O18" s="177"/>
      <c r="P18" s="174"/>
      <c r="Q18" s="177"/>
      <c r="R18" s="178">
        <f t="shared" si="0"/>
        <v>887.8</v>
      </c>
      <c r="S18" s="83"/>
      <c r="T18" s="83"/>
    </row>
    <row r="19" spans="1:20" x14ac:dyDescent="0.2">
      <c r="A19" s="186">
        <v>42181</v>
      </c>
      <c r="B19" s="79" t="s">
        <v>138</v>
      </c>
      <c r="C19" s="181" t="s">
        <v>203</v>
      </c>
      <c r="D19" s="77">
        <v>70</v>
      </c>
      <c r="E19" s="170" t="s">
        <v>222</v>
      </c>
      <c r="F19" s="80">
        <v>137.55000000000001</v>
      </c>
      <c r="G19" s="81"/>
      <c r="H19" s="79" t="s">
        <v>5</v>
      </c>
      <c r="I19" s="81">
        <v>137.55000000000001</v>
      </c>
      <c r="J19" s="79"/>
      <c r="K19" s="81"/>
      <c r="L19" s="79"/>
      <c r="M19" s="81"/>
      <c r="N19" s="79"/>
      <c r="O19" s="81"/>
      <c r="P19" s="79"/>
      <c r="Q19" s="81"/>
      <c r="R19" s="82">
        <f t="shared" si="0"/>
        <v>137.55000000000001</v>
      </c>
      <c r="S19" s="83"/>
      <c r="T19" s="83"/>
    </row>
    <row r="20" spans="1:20" x14ac:dyDescent="0.2">
      <c r="A20" s="78">
        <v>42208</v>
      </c>
      <c r="B20" s="79" t="s">
        <v>134</v>
      </c>
      <c r="C20" s="77">
        <v>909</v>
      </c>
      <c r="D20" s="77">
        <v>74</v>
      </c>
      <c r="E20" s="170" t="s">
        <v>212</v>
      </c>
      <c r="F20" s="80">
        <v>405</v>
      </c>
      <c r="G20" s="81"/>
      <c r="H20" s="79"/>
      <c r="I20" s="81"/>
      <c r="J20" s="79"/>
      <c r="K20" s="81"/>
      <c r="L20" s="79"/>
      <c r="M20" s="81"/>
      <c r="N20" s="79" t="s">
        <v>20</v>
      </c>
      <c r="O20" s="81">
        <v>405</v>
      </c>
      <c r="P20" s="79"/>
      <c r="Q20" s="81"/>
      <c r="R20" s="82">
        <f t="shared" si="0"/>
        <v>405</v>
      </c>
      <c r="S20" s="83"/>
      <c r="T20" s="83"/>
    </row>
    <row r="21" spans="1:20" x14ac:dyDescent="0.2">
      <c r="A21" s="78">
        <v>42208</v>
      </c>
      <c r="B21" s="79" t="s">
        <v>125</v>
      </c>
      <c r="C21" s="77">
        <v>910</v>
      </c>
      <c r="D21" s="77">
        <v>74</v>
      </c>
      <c r="E21" s="170" t="s">
        <v>223</v>
      </c>
      <c r="F21" s="80">
        <v>60</v>
      </c>
      <c r="G21" s="81"/>
      <c r="H21" s="79"/>
      <c r="I21" s="81"/>
      <c r="J21" s="79"/>
      <c r="K21" s="81"/>
      <c r="L21" s="79"/>
      <c r="M21" s="81"/>
      <c r="N21" s="79"/>
      <c r="O21" s="81"/>
      <c r="P21" s="79" t="s">
        <v>33</v>
      </c>
      <c r="Q21" s="81">
        <v>60</v>
      </c>
      <c r="R21" s="82">
        <f t="shared" si="0"/>
        <v>60</v>
      </c>
      <c r="S21" s="83"/>
      <c r="T21" s="83"/>
    </row>
    <row r="22" spans="1:20" x14ac:dyDescent="0.2">
      <c r="A22" s="78">
        <v>42208</v>
      </c>
      <c r="B22" s="79" t="s">
        <v>138</v>
      </c>
      <c r="C22" s="77">
        <v>911</v>
      </c>
      <c r="D22" s="77">
        <v>71</v>
      </c>
      <c r="E22" s="170" t="s">
        <v>224</v>
      </c>
      <c r="F22" s="80">
        <v>206.15</v>
      </c>
      <c r="G22" s="81"/>
      <c r="H22" s="79" t="s">
        <v>5</v>
      </c>
      <c r="I22" s="81">
        <v>206.15</v>
      </c>
      <c r="J22" s="79"/>
      <c r="K22" s="81"/>
      <c r="L22" s="79"/>
      <c r="M22" s="81"/>
      <c r="N22" s="79"/>
      <c r="O22" s="81"/>
      <c r="P22" s="79"/>
      <c r="Q22" s="81"/>
      <c r="R22" s="82">
        <f t="shared" si="0"/>
        <v>206.15</v>
      </c>
      <c r="S22" s="83"/>
      <c r="T22" s="83"/>
    </row>
    <row r="23" spans="1:20" x14ac:dyDescent="0.2">
      <c r="A23" s="78">
        <v>42208</v>
      </c>
      <c r="B23" s="79" t="s">
        <v>138</v>
      </c>
      <c r="C23" s="77">
        <v>912</v>
      </c>
      <c r="D23" s="77">
        <v>71</v>
      </c>
      <c r="E23" s="170" t="s">
        <v>225</v>
      </c>
      <c r="F23" s="80">
        <v>137.43</v>
      </c>
      <c r="G23" s="81"/>
      <c r="H23" s="79" t="s">
        <v>5</v>
      </c>
      <c r="I23" s="81">
        <v>137.43</v>
      </c>
      <c r="J23" s="79"/>
      <c r="K23" s="81"/>
      <c r="L23" s="79"/>
      <c r="M23" s="81"/>
      <c r="N23" s="79"/>
      <c r="O23" s="81"/>
      <c r="P23" s="79"/>
      <c r="Q23" s="81"/>
      <c r="R23" s="82">
        <f t="shared" si="0"/>
        <v>137.43</v>
      </c>
      <c r="S23" s="83"/>
      <c r="T23" s="83"/>
    </row>
    <row r="24" spans="1:20" x14ac:dyDescent="0.2">
      <c r="A24" s="173">
        <v>42211</v>
      </c>
      <c r="B24" s="174" t="s">
        <v>138</v>
      </c>
      <c r="C24" s="187" t="s">
        <v>203</v>
      </c>
      <c r="D24" s="175">
        <v>71</v>
      </c>
      <c r="E24" s="179" t="s">
        <v>226</v>
      </c>
      <c r="F24" s="176">
        <v>137.55000000000001</v>
      </c>
      <c r="G24" s="177"/>
      <c r="H24" s="174" t="s">
        <v>5</v>
      </c>
      <c r="I24" s="177">
        <v>137.55000000000001</v>
      </c>
      <c r="J24" s="174"/>
      <c r="K24" s="177"/>
      <c r="L24" s="174"/>
      <c r="M24" s="177"/>
      <c r="N24" s="174"/>
      <c r="O24" s="177"/>
      <c r="P24" s="174"/>
      <c r="Q24" s="177"/>
      <c r="R24" s="178">
        <f t="shared" si="0"/>
        <v>137.55000000000001</v>
      </c>
      <c r="S24" s="83"/>
      <c r="T24" s="83"/>
    </row>
    <row r="25" spans="1:20" x14ac:dyDescent="0.2">
      <c r="A25" s="188">
        <v>42242</v>
      </c>
      <c r="B25" s="171" t="s">
        <v>138</v>
      </c>
      <c r="C25" s="189" t="s">
        <v>203</v>
      </c>
      <c r="D25" s="190">
        <v>72</v>
      </c>
      <c r="E25" s="191" t="s">
        <v>226</v>
      </c>
      <c r="F25" s="192">
        <v>137.55000000000001</v>
      </c>
      <c r="G25" s="193"/>
      <c r="H25" s="171" t="s">
        <v>5</v>
      </c>
      <c r="I25" s="193">
        <v>137.55000000000001</v>
      </c>
      <c r="J25" s="171"/>
      <c r="K25" s="193"/>
      <c r="L25" s="171"/>
      <c r="M25" s="193"/>
      <c r="N25" s="171"/>
      <c r="O25" s="193"/>
      <c r="P25" s="171"/>
      <c r="Q25" s="193"/>
      <c r="R25" s="194">
        <f t="shared" si="0"/>
        <v>137.55000000000001</v>
      </c>
      <c r="S25" s="83"/>
      <c r="T25" s="83"/>
    </row>
    <row r="26" spans="1:20" x14ac:dyDescent="0.2">
      <c r="A26" s="78">
        <v>42264</v>
      </c>
      <c r="B26" s="79" t="s">
        <v>138</v>
      </c>
      <c r="C26" s="77">
        <v>913</v>
      </c>
      <c r="D26" s="77">
        <v>73</v>
      </c>
      <c r="E26" s="170" t="s">
        <v>228</v>
      </c>
      <c r="F26" s="80">
        <v>137.43</v>
      </c>
      <c r="G26" s="81"/>
      <c r="H26" s="79" t="s">
        <v>5</v>
      </c>
      <c r="I26" s="81">
        <v>137.43</v>
      </c>
      <c r="J26" s="79"/>
      <c r="K26" s="81"/>
      <c r="L26" s="79"/>
      <c r="M26" s="81"/>
      <c r="N26" s="79"/>
      <c r="O26" s="81"/>
      <c r="P26" s="79"/>
      <c r="Q26" s="81"/>
      <c r="R26" s="82">
        <f t="shared" si="0"/>
        <v>137.43</v>
      </c>
      <c r="S26" s="83"/>
      <c r="T26" s="83"/>
    </row>
    <row r="27" spans="1:20" x14ac:dyDescent="0.2">
      <c r="A27" s="78">
        <v>42264</v>
      </c>
      <c r="B27" s="79" t="s">
        <v>138</v>
      </c>
      <c r="C27" s="77">
        <v>914</v>
      </c>
      <c r="D27" s="77">
        <v>73</v>
      </c>
      <c r="E27" s="170" t="s">
        <v>229</v>
      </c>
      <c r="F27" s="80">
        <v>137.43</v>
      </c>
      <c r="G27" s="81"/>
      <c r="H27" s="79" t="s">
        <v>5</v>
      </c>
      <c r="I27" s="81">
        <v>137.43</v>
      </c>
      <c r="J27" s="79"/>
      <c r="K27" s="81"/>
      <c r="L27" s="79"/>
      <c r="M27" s="81"/>
      <c r="N27" s="79"/>
      <c r="O27" s="81"/>
      <c r="P27" s="79"/>
      <c r="Q27" s="81"/>
      <c r="R27" s="82">
        <f t="shared" si="0"/>
        <v>137.43</v>
      </c>
      <c r="S27" s="83"/>
      <c r="T27" s="83"/>
    </row>
    <row r="28" spans="1:20" x14ac:dyDescent="0.2">
      <c r="A28" s="78">
        <v>42264</v>
      </c>
      <c r="B28" s="79" t="s">
        <v>138</v>
      </c>
      <c r="C28" s="77">
        <v>915</v>
      </c>
      <c r="D28" s="77">
        <v>73</v>
      </c>
      <c r="E28" s="170" t="s">
        <v>230</v>
      </c>
      <c r="F28" s="80">
        <v>121.92</v>
      </c>
      <c r="G28" s="81"/>
      <c r="H28" s="79" t="s">
        <v>7</v>
      </c>
      <c r="I28" s="81">
        <v>121.92</v>
      </c>
      <c r="J28" s="79"/>
      <c r="K28" s="81"/>
      <c r="L28" s="79"/>
      <c r="M28" s="81"/>
      <c r="N28" s="79"/>
      <c r="O28" s="81"/>
      <c r="P28" s="79"/>
      <c r="Q28" s="81"/>
      <c r="R28" s="82">
        <f t="shared" si="0"/>
        <v>121.92</v>
      </c>
      <c r="S28" s="83"/>
      <c r="T28" s="83"/>
    </row>
    <row r="29" spans="1:20" x14ac:dyDescent="0.2">
      <c r="A29" s="78">
        <v>42264</v>
      </c>
      <c r="B29" s="79" t="s">
        <v>138</v>
      </c>
      <c r="C29" s="77">
        <v>916</v>
      </c>
      <c r="D29" s="77">
        <v>76</v>
      </c>
      <c r="E29" s="170" t="s">
        <v>231</v>
      </c>
      <c r="F29" s="80">
        <v>120.2</v>
      </c>
      <c r="G29" s="81"/>
      <c r="H29" s="79" t="s">
        <v>7</v>
      </c>
      <c r="I29" s="81">
        <v>120.2</v>
      </c>
      <c r="J29" s="79"/>
      <c r="K29" s="81"/>
      <c r="L29" s="79"/>
      <c r="M29" s="81"/>
      <c r="N29" s="79"/>
      <c r="O29" s="81"/>
      <c r="P29" s="79"/>
      <c r="Q29" s="81"/>
      <c r="R29" s="82">
        <f t="shared" si="0"/>
        <v>120.2</v>
      </c>
      <c r="S29" s="83"/>
      <c r="T29" s="83"/>
    </row>
    <row r="30" spans="1:20" x14ac:dyDescent="0.2">
      <c r="A30" s="78">
        <v>42264</v>
      </c>
      <c r="B30" s="79" t="s">
        <v>138</v>
      </c>
      <c r="C30" s="181">
        <v>917</v>
      </c>
      <c r="D30" s="77">
        <v>74</v>
      </c>
      <c r="E30" s="170" t="s">
        <v>232</v>
      </c>
      <c r="F30" s="80">
        <v>18.75</v>
      </c>
      <c r="G30" s="81"/>
      <c r="H30" s="79"/>
      <c r="I30" s="81"/>
      <c r="J30" s="79"/>
      <c r="K30" s="81"/>
      <c r="L30" s="79"/>
      <c r="M30" s="81"/>
      <c r="N30" s="79"/>
      <c r="O30" s="81"/>
      <c r="P30" s="79" t="s">
        <v>33</v>
      </c>
      <c r="Q30" s="81">
        <v>18.75</v>
      </c>
      <c r="R30" s="82">
        <f t="shared" si="0"/>
        <v>18.75</v>
      </c>
      <c r="S30" s="83"/>
      <c r="T30" s="83"/>
    </row>
    <row r="31" spans="1:20" x14ac:dyDescent="0.2">
      <c r="A31" s="188">
        <v>42275</v>
      </c>
      <c r="B31" s="171" t="s">
        <v>138</v>
      </c>
      <c r="C31" s="189" t="s">
        <v>203</v>
      </c>
      <c r="D31" s="190">
        <v>73</v>
      </c>
      <c r="E31" s="191" t="s">
        <v>226</v>
      </c>
      <c r="F31" s="192">
        <v>137.55000000000001</v>
      </c>
      <c r="G31" s="193"/>
      <c r="H31" s="171" t="s">
        <v>5</v>
      </c>
      <c r="I31" s="193">
        <v>137.55000000000001</v>
      </c>
      <c r="J31" s="171"/>
      <c r="K31" s="193"/>
      <c r="L31" s="171"/>
      <c r="M31" s="193"/>
      <c r="N31" s="171"/>
      <c r="O31" s="193"/>
      <c r="P31" s="171"/>
      <c r="Q31" s="193"/>
      <c r="R31" s="194">
        <f t="shared" si="0"/>
        <v>137.55000000000001</v>
      </c>
      <c r="S31" s="83"/>
      <c r="T31" s="83"/>
    </row>
    <row r="32" spans="1:20" x14ac:dyDescent="0.2">
      <c r="A32" s="188">
        <v>42303</v>
      </c>
      <c r="B32" s="171" t="s">
        <v>138</v>
      </c>
      <c r="C32" s="189" t="s">
        <v>203</v>
      </c>
      <c r="D32" s="190">
        <v>74</v>
      </c>
      <c r="E32" s="191" t="s">
        <v>226</v>
      </c>
      <c r="F32" s="192">
        <v>137.55000000000001</v>
      </c>
      <c r="G32" s="193"/>
      <c r="H32" s="171" t="s">
        <v>5</v>
      </c>
      <c r="I32" s="193">
        <v>137.55000000000001</v>
      </c>
      <c r="J32" s="171"/>
      <c r="K32" s="193"/>
      <c r="L32" s="171"/>
      <c r="M32" s="193"/>
      <c r="N32" s="171"/>
      <c r="O32" s="193"/>
      <c r="P32" s="171"/>
      <c r="Q32" s="193"/>
      <c r="R32" s="194">
        <f t="shared" si="0"/>
        <v>137.55000000000001</v>
      </c>
      <c r="S32" s="83"/>
      <c r="T32" s="83"/>
    </row>
    <row r="33" spans="1:22" x14ac:dyDescent="0.2">
      <c r="A33" s="188">
        <v>42334</v>
      </c>
      <c r="B33" s="171" t="s">
        <v>138</v>
      </c>
      <c r="C33" s="189" t="s">
        <v>203</v>
      </c>
      <c r="D33" s="190">
        <v>75</v>
      </c>
      <c r="E33" s="191" t="s">
        <v>226</v>
      </c>
      <c r="F33" s="192">
        <v>137.55000000000001</v>
      </c>
      <c r="G33" s="193"/>
      <c r="H33" s="171" t="s">
        <v>5</v>
      </c>
      <c r="I33" s="193">
        <v>137.55000000000001</v>
      </c>
      <c r="J33" s="171"/>
      <c r="K33" s="193"/>
      <c r="L33" s="171"/>
      <c r="M33" s="193"/>
      <c r="N33" s="171"/>
      <c r="O33" s="193"/>
      <c r="P33" s="171"/>
      <c r="Q33" s="193"/>
      <c r="R33" s="194">
        <f>SUM(G33:Q33)</f>
        <v>137.55000000000001</v>
      </c>
      <c r="S33" s="83"/>
      <c r="T33" s="83"/>
    </row>
    <row r="34" spans="1:22" x14ac:dyDescent="0.2">
      <c r="A34" s="78">
        <v>42341</v>
      </c>
      <c r="B34" s="79" t="s">
        <v>138</v>
      </c>
      <c r="C34" s="77">
        <v>918</v>
      </c>
      <c r="D34" s="77">
        <v>76</v>
      </c>
      <c r="E34" s="170" t="s">
        <v>235</v>
      </c>
      <c r="F34" s="80">
        <v>171.83</v>
      </c>
      <c r="G34" s="81"/>
      <c r="H34" s="79" t="s">
        <v>5</v>
      </c>
      <c r="I34" s="81">
        <v>171.83</v>
      </c>
      <c r="J34" s="79"/>
      <c r="K34" s="81"/>
      <c r="L34" s="79"/>
      <c r="M34" s="81"/>
      <c r="N34" s="79"/>
      <c r="O34" s="81"/>
      <c r="P34" s="79"/>
      <c r="Q34" s="81"/>
      <c r="R34" s="82">
        <f t="shared" si="0"/>
        <v>171.83</v>
      </c>
      <c r="S34" s="83"/>
      <c r="T34" s="83"/>
    </row>
    <row r="35" spans="1:22" x14ac:dyDescent="0.2">
      <c r="A35" s="78">
        <v>42341</v>
      </c>
      <c r="B35" s="79" t="s">
        <v>138</v>
      </c>
      <c r="C35" s="77">
        <v>919</v>
      </c>
      <c r="D35" s="77">
        <v>76</v>
      </c>
      <c r="E35" s="170" t="s">
        <v>236</v>
      </c>
      <c r="F35" s="80">
        <v>171.83</v>
      </c>
      <c r="G35" s="81"/>
      <c r="H35" s="79" t="s">
        <v>5</v>
      </c>
      <c r="I35" s="81">
        <v>171.83</v>
      </c>
      <c r="J35" s="79"/>
      <c r="K35" s="81"/>
      <c r="L35" s="79"/>
      <c r="M35" s="81"/>
      <c r="N35" s="79"/>
      <c r="O35" s="81"/>
      <c r="P35" s="79"/>
      <c r="Q35" s="81"/>
      <c r="R35" s="82">
        <f t="shared" si="0"/>
        <v>171.83</v>
      </c>
      <c r="S35" s="83"/>
      <c r="T35" s="83"/>
    </row>
    <row r="36" spans="1:22" x14ac:dyDescent="0.2">
      <c r="A36" s="78">
        <v>42341</v>
      </c>
      <c r="B36" s="79" t="s">
        <v>137</v>
      </c>
      <c r="C36" s="77">
        <v>920</v>
      </c>
      <c r="D36" s="77"/>
      <c r="E36" s="170" t="s">
        <v>237</v>
      </c>
      <c r="F36" s="80">
        <v>17</v>
      </c>
      <c r="G36" s="81"/>
      <c r="H36" s="79"/>
      <c r="I36" s="81"/>
      <c r="J36" s="79"/>
      <c r="K36" s="81"/>
      <c r="L36" s="79" t="s">
        <v>12</v>
      </c>
      <c r="M36" s="81">
        <v>17</v>
      </c>
      <c r="N36" s="79"/>
      <c r="O36" s="81"/>
      <c r="P36" s="79"/>
      <c r="Q36" s="81"/>
      <c r="R36" s="82">
        <f t="shared" si="0"/>
        <v>17</v>
      </c>
      <c r="S36" s="83"/>
      <c r="T36" s="83"/>
    </row>
    <row r="37" spans="1:22" x14ac:dyDescent="0.2">
      <c r="A37" s="173">
        <v>42367</v>
      </c>
      <c r="B37" s="174" t="s">
        <v>138</v>
      </c>
      <c r="C37" s="175" t="s">
        <v>203</v>
      </c>
      <c r="D37" s="175">
        <v>76</v>
      </c>
      <c r="E37" s="174" t="s">
        <v>226</v>
      </c>
      <c r="F37" s="176">
        <v>137.55000000000001</v>
      </c>
      <c r="G37" s="177"/>
      <c r="H37" s="174" t="s">
        <v>5</v>
      </c>
      <c r="I37" s="177">
        <v>137.55000000000001</v>
      </c>
      <c r="J37" s="174"/>
      <c r="K37" s="177"/>
      <c r="L37" s="174"/>
      <c r="M37" s="177"/>
      <c r="N37" s="174"/>
      <c r="O37" s="177"/>
      <c r="P37" s="174"/>
      <c r="Q37" s="177"/>
      <c r="R37" s="178">
        <f t="shared" si="0"/>
        <v>137.55000000000001</v>
      </c>
      <c r="S37" s="83"/>
      <c r="T37" s="83"/>
    </row>
    <row r="38" spans="1:22" x14ac:dyDescent="0.2">
      <c r="A38" s="78">
        <v>42403</v>
      </c>
      <c r="B38" s="79" t="s">
        <v>138</v>
      </c>
      <c r="C38" s="77">
        <v>921</v>
      </c>
      <c r="D38" s="77">
        <v>77</v>
      </c>
      <c r="E38" s="170" t="s">
        <v>238</v>
      </c>
      <c r="F38" s="80">
        <v>171.83</v>
      </c>
      <c r="G38" s="81"/>
      <c r="H38" s="79" t="s">
        <v>5</v>
      </c>
      <c r="I38" s="81">
        <v>171.83</v>
      </c>
      <c r="J38" s="79"/>
      <c r="K38" s="81"/>
      <c r="L38" s="79"/>
      <c r="M38" s="81"/>
      <c r="N38" s="79"/>
      <c r="O38" s="81"/>
      <c r="P38" s="79"/>
      <c r="Q38" s="81"/>
      <c r="R38" s="82">
        <f t="shared" si="0"/>
        <v>171.83</v>
      </c>
      <c r="S38" s="83"/>
      <c r="T38" s="83"/>
    </row>
    <row r="39" spans="1:22" x14ac:dyDescent="0.2">
      <c r="A39" s="78">
        <v>42403</v>
      </c>
      <c r="B39" s="79" t="s">
        <v>138</v>
      </c>
      <c r="C39" s="77">
        <v>922</v>
      </c>
      <c r="D39" s="77">
        <v>77</v>
      </c>
      <c r="E39" s="170" t="s">
        <v>239</v>
      </c>
      <c r="F39" s="80">
        <v>171.83</v>
      </c>
      <c r="G39" s="81"/>
      <c r="H39" s="79" t="s">
        <v>5</v>
      </c>
      <c r="I39" s="81">
        <v>171.83</v>
      </c>
      <c r="J39" s="79"/>
      <c r="K39" s="81"/>
      <c r="L39" s="79"/>
      <c r="M39" s="81"/>
      <c r="N39" s="79"/>
      <c r="O39" s="81"/>
      <c r="P39" s="79"/>
      <c r="Q39" s="81"/>
      <c r="R39" s="82">
        <f t="shared" si="0"/>
        <v>171.83</v>
      </c>
      <c r="S39" s="83"/>
      <c r="T39" s="83"/>
    </row>
    <row r="40" spans="1:22" x14ac:dyDescent="0.2">
      <c r="A40" s="78">
        <v>42403</v>
      </c>
      <c r="B40" s="79" t="s">
        <v>138</v>
      </c>
      <c r="C40" s="77">
        <v>923</v>
      </c>
      <c r="D40" s="77">
        <v>77</v>
      </c>
      <c r="E40" s="170" t="s">
        <v>240</v>
      </c>
      <c r="F40" s="80">
        <v>19.09</v>
      </c>
      <c r="G40" s="81"/>
      <c r="H40" s="79"/>
      <c r="I40" s="81"/>
      <c r="J40" s="79" t="s">
        <v>3</v>
      </c>
      <c r="K40" s="81">
        <v>19.09</v>
      </c>
      <c r="L40" s="79"/>
      <c r="M40" s="81"/>
      <c r="N40" s="79"/>
      <c r="O40" s="81"/>
      <c r="P40" s="79"/>
      <c r="Q40" s="81"/>
      <c r="R40" s="82">
        <f t="shared" si="0"/>
        <v>19.09</v>
      </c>
      <c r="S40" s="83"/>
      <c r="T40" s="83"/>
    </row>
    <row r="41" spans="1:22" x14ac:dyDescent="0.2">
      <c r="A41" s="78">
        <v>42403</v>
      </c>
      <c r="B41" s="79" t="s">
        <v>118</v>
      </c>
      <c r="C41" s="77">
        <v>924</v>
      </c>
      <c r="D41" s="77">
        <v>77</v>
      </c>
      <c r="E41" s="79" t="s">
        <v>242</v>
      </c>
      <c r="F41" s="80">
        <v>72</v>
      </c>
      <c r="G41" s="81">
        <v>12</v>
      </c>
      <c r="H41" s="79"/>
      <c r="I41" s="81"/>
      <c r="J41" s="79"/>
      <c r="K41" s="81"/>
      <c r="L41" s="79"/>
      <c r="M41" s="81"/>
      <c r="N41" s="79" t="s">
        <v>10</v>
      </c>
      <c r="O41" s="81">
        <v>60</v>
      </c>
      <c r="P41" s="79"/>
      <c r="Q41" s="81"/>
      <c r="R41" s="82">
        <f>SUM(H41:Q41)</f>
        <v>60</v>
      </c>
      <c r="S41" s="83"/>
      <c r="T41" s="83"/>
    </row>
    <row r="42" spans="1:22" x14ac:dyDescent="0.2">
      <c r="A42" s="78">
        <v>42460</v>
      </c>
      <c r="B42" s="79" t="s">
        <v>138</v>
      </c>
      <c r="C42" s="77">
        <v>925</v>
      </c>
      <c r="D42" s="77"/>
      <c r="E42" s="79" t="s">
        <v>244</v>
      </c>
      <c r="F42" s="80">
        <v>171.83</v>
      </c>
      <c r="G42" s="81"/>
      <c r="H42" s="79" t="s">
        <v>5</v>
      </c>
      <c r="I42" s="81">
        <v>171.83</v>
      </c>
      <c r="J42" s="79"/>
      <c r="K42" s="81"/>
      <c r="L42" s="79"/>
      <c r="M42" s="81"/>
      <c r="N42" s="79"/>
      <c r="O42" s="81"/>
      <c r="P42" s="79"/>
      <c r="Q42" s="81"/>
      <c r="R42" s="82">
        <f t="shared" si="0"/>
        <v>171.83</v>
      </c>
      <c r="S42" s="83"/>
      <c r="T42" s="83"/>
    </row>
    <row r="43" spans="1:22" ht="13.5" thickBot="1" x14ac:dyDescent="0.25">
      <c r="A43" s="78"/>
      <c r="B43" s="79"/>
      <c r="C43" s="77"/>
      <c r="D43" s="77"/>
      <c r="E43" s="79"/>
      <c r="F43" s="80"/>
      <c r="G43" s="81"/>
      <c r="H43" s="79"/>
      <c r="I43" s="81"/>
      <c r="J43" s="79"/>
      <c r="K43" s="81"/>
      <c r="L43" s="79"/>
      <c r="M43" s="81"/>
      <c r="N43" s="79"/>
      <c r="O43" s="81"/>
      <c r="P43" s="79"/>
      <c r="Q43" s="81"/>
      <c r="R43" s="82">
        <f t="shared" si="0"/>
        <v>0</v>
      </c>
      <c r="S43" s="83"/>
      <c r="T43" s="83"/>
    </row>
    <row r="44" spans="1:22" ht="26.25" thickBot="1" x14ac:dyDescent="0.25">
      <c r="A44" s="88"/>
      <c r="B44" s="88"/>
      <c r="C44" s="88"/>
      <c r="D44" s="88"/>
      <c r="E44" s="89"/>
      <c r="F44" s="195">
        <f>SUM(F2:F43)</f>
        <v>6239.0400000000009</v>
      </c>
      <c r="G44" s="85">
        <f>SUM(G2:G43)</f>
        <v>132.41</v>
      </c>
      <c r="H44" s="84"/>
      <c r="I44" s="85">
        <f>SUM(I3:I43)</f>
        <v>3060.2599999999998</v>
      </c>
      <c r="J44" s="84"/>
      <c r="K44" s="85">
        <f>SUM(K3:K43)</f>
        <v>1229.8899999999999</v>
      </c>
      <c r="L44" s="84"/>
      <c r="M44" s="85">
        <f>SUM(M3:M43)</f>
        <v>17</v>
      </c>
      <c r="N44" s="84"/>
      <c r="O44" s="85">
        <f>SUM(O3:O43)</f>
        <v>935</v>
      </c>
      <c r="P44" s="84"/>
      <c r="Q44" s="86">
        <f>SUM(Q2:Q43)</f>
        <v>864.48</v>
      </c>
      <c r="R44" s="67">
        <f>SUM(R2:R43)</f>
        <v>6106.630000000001</v>
      </c>
      <c r="S44" s="87" t="s">
        <v>90</v>
      </c>
      <c r="T44" s="68">
        <f>SUM(G44:Q44)</f>
        <v>6239.0399999999991</v>
      </c>
      <c r="U44" s="31" t="s">
        <v>233</v>
      </c>
      <c r="V44" s="69">
        <f>SUM(T44-R44)</f>
        <v>132.40999999999804</v>
      </c>
    </row>
    <row r="45" spans="1:22" ht="13.5" thickTop="1" x14ac:dyDescent="0.2"/>
  </sheetData>
  <phoneticPr fontId="0" type="noConversion"/>
  <dataValidations count="7">
    <dataValidation type="list" allowBlank="1" showInputMessage="1" showErrorMessage="1" sqref="N2:N9">
      <formula1>Infrastructure</formula1>
    </dataValidation>
    <dataValidation type="list" allowBlank="1" showInputMessage="1" showErrorMessage="1" sqref="H2:H43">
      <formula1>Personnel</formula1>
    </dataValidation>
    <dataValidation type="list" allowBlank="1" showInputMessage="1" showErrorMessage="1" sqref="J2:J43">
      <formula1>Fees</formula1>
    </dataValidation>
    <dataValidation type="list" allowBlank="1" showInputMessage="1" showErrorMessage="1" sqref="L2:L43">
      <formula1>Discretionary</formula1>
    </dataValidation>
    <dataValidation type="list" allowBlank="1" showInputMessage="1" showErrorMessage="1" sqref="P2:P43">
      <formula1>Admin</formula1>
    </dataValidation>
    <dataValidation type="list" showInputMessage="1" showErrorMessage="1" sqref="N10:N43">
      <formula1>Infrastructure</formula1>
    </dataValidation>
    <dataValidation type="list" allowBlank="1" showInputMessage="1" showErrorMessage="1" sqref="B2:B43">
      <formula1>Power</formula1>
    </dataValidation>
  </dataValidations>
  <pageMargins left="0.55118110236220474" right="0.55118110236220474" top="0.59055118110236227" bottom="0.59055118110236227" header="0.51181102362204722" footer="0.51181102362204722"/>
  <pageSetup paperSize="9" scale="5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I33" sqref="I32:I33"/>
    </sheetView>
  </sheetViews>
  <sheetFormatPr defaultRowHeight="12.75" x14ac:dyDescent="0.2"/>
  <cols>
    <col min="1" max="1" width="11.140625" bestFit="1" customWidth="1"/>
    <col min="2" max="2" width="11.85546875" customWidth="1"/>
    <col min="3" max="3" width="11.42578125" bestFit="1" customWidth="1"/>
    <col min="4" max="4" width="30.7109375" customWidth="1"/>
  </cols>
  <sheetData>
    <row r="1" spans="1:4" ht="20.25" customHeight="1" thickBot="1" x14ac:dyDescent="0.25">
      <c r="A1" s="142" t="s">
        <v>196</v>
      </c>
      <c r="B1" s="143" t="s">
        <v>159</v>
      </c>
      <c r="C1" s="143" t="s">
        <v>63</v>
      </c>
      <c r="D1" s="144" t="s">
        <v>102</v>
      </c>
    </row>
    <row r="2" spans="1:4" x14ac:dyDescent="0.2">
      <c r="A2" s="65" t="s">
        <v>179</v>
      </c>
      <c r="B2" s="125"/>
      <c r="C2" s="125" t="s">
        <v>162</v>
      </c>
      <c r="D2" s="126"/>
    </row>
    <row r="3" spans="1:4" x14ac:dyDescent="0.2">
      <c r="A3" s="7" t="s">
        <v>180</v>
      </c>
      <c r="B3" s="8"/>
      <c r="C3" s="8" t="s">
        <v>163</v>
      </c>
      <c r="D3" s="24"/>
    </row>
    <row r="4" spans="1:4" x14ac:dyDescent="0.2">
      <c r="A4" s="7" t="s">
        <v>181</v>
      </c>
      <c r="B4" s="8"/>
      <c r="C4" s="8" t="s">
        <v>164</v>
      </c>
      <c r="D4" s="24"/>
    </row>
    <row r="5" spans="1:4" x14ac:dyDescent="0.2">
      <c r="A5" s="7" t="s">
        <v>182</v>
      </c>
      <c r="B5" s="8"/>
      <c r="C5" s="8" t="s">
        <v>165</v>
      </c>
      <c r="D5" s="24"/>
    </row>
    <row r="6" spans="1:4" x14ac:dyDescent="0.2">
      <c r="A6" s="7" t="s">
        <v>183</v>
      </c>
      <c r="B6" s="8"/>
      <c r="C6" s="8" t="s">
        <v>166</v>
      </c>
      <c r="D6" s="24"/>
    </row>
    <row r="7" spans="1:4" x14ac:dyDescent="0.2">
      <c r="A7" s="7" t="s">
        <v>184</v>
      </c>
      <c r="B7" s="8"/>
      <c r="C7" s="8" t="s">
        <v>167</v>
      </c>
      <c r="D7" s="24"/>
    </row>
    <row r="8" spans="1:4" x14ac:dyDescent="0.2">
      <c r="A8" s="7" t="s">
        <v>185</v>
      </c>
      <c r="B8" s="8"/>
      <c r="C8" s="8" t="s">
        <v>168</v>
      </c>
      <c r="D8" s="24"/>
    </row>
    <row r="9" spans="1:4" x14ac:dyDescent="0.2">
      <c r="A9" s="7" t="s">
        <v>186</v>
      </c>
      <c r="B9" s="8"/>
      <c r="C9" s="8" t="s">
        <v>169</v>
      </c>
      <c r="D9" s="24"/>
    </row>
    <row r="10" spans="1:4" x14ac:dyDescent="0.2">
      <c r="A10" s="7" t="s">
        <v>187</v>
      </c>
      <c r="B10" s="8"/>
      <c r="C10" s="8" t="s">
        <v>170</v>
      </c>
      <c r="D10" s="24"/>
    </row>
    <row r="11" spans="1:4" x14ac:dyDescent="0.2">
      <c r="A11" s="7" t="s">
        <v>188</v>
      </c>
      <c r="B11" s="8"/>
      <c r="C11" s="8" t="s">
        <v>171</v>
      </c>
      <c r="D11" s="24"/>
    </row>
    <row r="12" spans="1:4" x14ac:dyDescent="0.2">
      <c r="A12" s="7" t="s">
        <v>189</v>
      </c>
      <c r="B12" s="8"/>
      <c r="C12" s="8" t="s">
        <v>172</v>
      </c>
      <c r="D12" s="24"/>
    </row>
    <row r="13" spans="1:4" x14ac:dyDescent="0.2">
      <c r="A13" s="7" t="s">
        <v>190</v>
      </c>
      <c r="B13" s="8"/>
      <c r="C13" s="8" t="s">
        <v>173</v>
      </c>
      <c r="D13" s="24"/>
    </row>
    <row r="14" spans="1:4" x14ac:dyDescent="0.2">
      <c r="A14" s="7" t="s">
        <v>191</v>
      </c>
      <c r="B14" s="8"/>
      <c r="C14" s="8" t="s">
        <v>174</v>
      </c>
      <c r="D14" s="24"/>
    </row>
    <row r="15" spans="1:4" x14ac:dyDescent="0.2">
      <c r="A15" s="7" t="s">
        <v>192</v>
      </c>
      <c r="B15" s="8"/>
      <c r="C15" s="8" t="s">
        <v>175</v>
      </c>
      <c r="D15" s="24"/>
    </row>
    <row r="16" spans="1:4" x14ac:dyDescent="0.2">
      <c r="A16" s="7" t="s">
        <v>193</v>
      </c>
      <c r="B16" s="8"/>
      <c r="C16" s="8" t="s">
        <v>176</v>
      </c>
      <c r="D16" s="24"/>
    </row>
    <row r="17" spans="1:4" x14ac:dyDescent="0.2">
      <c r="A17" s="7" t="s">
        <v>194</v>
      </c>
      <c r="B17" s="8"/>
      <c r="C17" s="8" t="s">
        <v>177</v>
      </c>
      <c r="D17" s="24"/>
    </row>
    <row r="18" spans="1:4" x14ac:dyDescent="0.2">
      <c r="A18" s="7" t="s">
        <v>195</v>
      </c>
      <c r="B18" s="8"/>
      <c r="C18" s="8" t="s">
        <v>178</v>
      </c>
      <c r="D18" s="24"/>
    </row>
    <row r="19" spans="1:4" x14ac:dyDescent="0.2">
      <c r="A19" s="7"/>
      <c r="B19" s="8"/>
      <c r="C19" s="8"/>
      <c r="D19" s="24"/>
    </row>
    <row r="20" spans="1:4" x14ac:dyDescent="0.2">
      <c r="A20" s="7"/>
      <c r="B20" s="8"/>
      <c r="C20" s="8"/>
      <c r="D20" s="24"/>
    </row>
    <row r="21" spans="1:4" x14ac:dyDescent="0.2">
      <c r="A21" s="7"/>
      <c r="B21" s="8"/>
      <c r="C21" s="8"/>
      <c r="D21" s="24"/>
    </row>
    <row r="22" spans="1:4" x14ac:dyDescent="0.2">
      <c r="A22" s="7"/>
      <c r="B22" s="8"/>
      <c r="C22" s="8"/>
      <c r="D22" s="24"/>
    </row>
    <row r="23" spans="1:4" x14ac:dyDescent="0.2">
      <c r="A23" s="7"/>
      <c r="B23" s="8"/>
      <c r="C23" s="8"/>
      <c r="D23" s="24"/>
    </row>
    <row r="24" spans="1:4" x14ac:dyDescent="0.2">
      <c r="A24" s="7"/>
      <c r="B24" s="8"/>
      <c r="C24" s="8"/>
      <c r="D24" s="24"/>
    </row>
    <row r="25" spans="1:4" x14ac:dyDescent="0.2">
      <c r="A25" s="7"/>
      <c r="B25" s="8"/>
      <c r="C25" s="8"/>
      <c r="D25" s="24"/>
    </row>
    <row r="26" spans="1:4" x14ac:dyDescent="0.2">
      <c r="A26" s="7"/>
      <c r="B26" s="8"/>
      <c r="C26" s="8"/>
      <c r="D26" s="24"/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L31" sqref="L31"/>
    </sheetView>
  </sheetViews>
  <sheetFormatPr defaultRowHeight="12.75" x14ac:dyDescent="0.2"/>
  <cols>
    <col min="1" max="1" width="25.85546875" bestFit="1" customWidth="1"/>
    <col min="13" max="13" width="17.5703125" customWidth="1"/>
  </cols>
  <sheetData>
    <row r="1" spans="1:13" ht="16.5" thickBot="1" x14ac:dyDescent="0.3">
      <c r="A1" s="10" t="s">
        <v>135</v>
      </c>
      <c r="I1" s="3"/>
      <c r="J1" s="3"/>
    </row>
    <row r="2" spans="1:13" x14ac:dyDescent="0.2">
      <c r="A2" s="50" t="s">
        <v>92</v>
      </c>
      <c r="B2" s="51"/>
      <c r="C2" s="51" t="s">
        <v>156</v>
      </c>
      <c r="D2" s="51"/>
      <c r="E2" s="51" t="s">
        <v>93</v>
      </c>
      <c r="F2" s="51"/>
      <c r="G2" s="51" t="s">
        <v>94</v>
      </c>
      <c r="H2" s="51"/>
      <c r="I2" s="51" t="s">
        <v>20</v>
      </c>
      <c r="J2" s="51"/>
      <c r="K2" s="51" t="s">
        <v>95</v>
      </c>
      <c r="L2" s="51"/>
      <c r="M2" s="58" t="s">
        <v>97</v>
      </c>
    </row>
    <row r="3" spans="1:13" ht="13.5" thickBot="1" x14ac:dyDescent="0.25">
      <c r="A3" s="70">
        <v>14833.11</v>
      </c>
      <c r="B3" s="71"/>
      <c r="C3" s="71"/>
      <c r="D3" s="71"/>
      <c r="E3" s="71"/>
      <c r="F3" s="71"/>
      <c r="G3" s="71"/>
      <c r="H3" s="71"/>
      <c r="I3" s="72"/>
      <c r="J3" s="72"/>
      <c r="K3" s="71"/>
      <c r="L3" s="71"/>
      <c r="M3" s="73">
        <v>12068</v>
      </c>
    </row>
    <row r="5" spans="1:13" ht="13.5" thickBot="1" x14ac:dyDescent="0.25">
      <c r="A5" t="s">
        <v>136</v>
      </c>
    </row>
    <row r="6" spans="1:13" x14ac:dyDescent="0.2">
      <c r="A6" s="50" t="s">
        <v>92</v>
      </c>
      <c r="B6" s="51"/>
      <c r="C6" s="51" t="s">
        <v>156</v>
      </c>
      <c r="D6" s="51"/>
      <c r="E6" s="51" t="s">
        <v>93</v>
      </c>
      <c r="F6" s="51"/>
      <c r="G6" s="51" t="s">
        <v>94</v>
      </c>
      <c r="H6" s="51"/>
      <c r="I6" s="51" t="s">
        <v>20</v>
      </c>
      <c r="J6" s="51"/>
      <c r="K6" s="51" t="s">
        <v>95</v>
      </c>
      <c r="L6" s="51"/>
    </row>
    <row r="7" spans="1:13" x14ac:dyDescent="0.2">
      <c r="A7" s="61">
        <f>A3+'Receipts TA'!L36-'Payments TA'!R44</f>
        <v>22014.43</v>
      </c>
      <c r="C7" t="e">
        <f>#REF!</f>
        <v>#REF!</v>
      </c>
      <c r="E7" s="145">
        <f>Cemetery!P26</f>
        <v>0</v>
      </c>
      <c r="G7" s="61">
        <f>Hall!Q25</f>
        <v>0</v>
      </c>
      <c r="I7" s="61">
        <f>Playfield!Q25</f>
        <v>0</v>
      </c>
    </row>
    <row r="9" spans="1:13" x14ac:dyDescent="0.2">
      <c r="I9" s="3"/>
      <c r="J9" s="3"/>
    </row>
    <row r="10" spans="1:13" ht="38.25" x14ac:dyDescent="0.2">
      <c r="A10" s="38" t="s">
        <v>91</v>
      </c>
      <c r="B10" s="39"/>
      <c r="C10" s="40" t="s">
        <v>0</v>
      </c>
      <c r="D10" s="39"/>
      <c r="E10" s="52" t="s">
        <v>1</v>
      </c>
      <c r="F10" s="39"/>
      <c r="G10" s="53" t="s">
        <v>11</v>
      </c>
      <c r="H10" s="39"/>
      <c r="I10" s="54" t="s">
        <v>14</v>
      </c>
      <c r="J10" s="39"/>
      <c r="K10" s="56" t="s">
        <v>47</v>
      </c>
      <c r="L10" s="39"/>
      <c r="M10" s="5"/>
    </row>
    <row r="11" spans="1:13" x14ac:dyDescent="0.2">
      <c r="A11" s="24"/>
      <c r="B11" s="15"/>
      <c r="C11" s="15" t="s">
        <v>5</v>
      </c>
      <c r="D11" s="62">
        <f>SUMIF('Payments TA'!H:H,"salary",'Payments TA'!I:I)</f>
        <v>2715.54</v>
      </c>
      <c r="E11" s="24" t="s">
        <v>2</v>
      </c>
      <c r="F11" s="62">
        <f>SUMIF('Payments TA'!J:J,"Subscription",'Payments TA'!K:K)</f>
        <v>36</v>
      </c>
      <c r="G11" s="24" t="s">
        <v>12</v>
      </c>
      <c r="H11" s="62">
        <f>SUMIF('Payments TA'!L:L,"Grants",'Payments TA'!M:M)</f>
        <v>17</v>
      </c>
      <c r="I11" s="55" t="s">
        <v>15</v>
      </c>
      <c r="J11" s="62">
        <f>SUMIF('Payments TA'!N:N,"Street furniture",'Payments TA'!O:O)</f>
        <v>0</v>
      </c>
      <c r="K11" s="24" t="s">
        <v>25</v>
      </c>
      <c r="L11" s="62">
        <f>SUMIF('Payments TA'!P:P,"Travel",'Payments TA'!Q:Q)</f>
        <v>19.93</v>
      </c>
      <c r="M11" s="7"/>
    </row>
    <row r="12" spans="1:13" x14ac:dyDescent="0.2">
      <c r="A12" s="24"/>
      <c r="B12" s="15"/>
      <c r="C12" s="15" t="s">
        <v>35</v>
      </c>
      <c r="D12" s="62">
        <f>SUMIF('Payments TA'!H:H,"Benefits",'Payments TA'!I:I)</f>
        <v>0</v>
      </c>
      <c r="E12" s="24" t="s">
        <v>3</v>
      </c>
      <c r="F12" s="62">
        <f>SUMIF('Payments TA'!J3:J43,"Professional fee",'Payments TA'!K3:K43)</f>
        <v>306.08999999999997</v>
      </c>
      <c r="G12" s="24" t="s">
        <v>13</v>
      </c>
      <c r="H12" s="62">
        <f>SUMIF('Payments TA'!L:L,"Donations",'Payments TA'!M:M)</f>
        <v>0</v>
      </c>
      <c r="I12" s="55" t="s">
        <v>16</v>
      </c>
      <c r="J12" s="62">
        <f>SUMIF('Payments TA'!N:N,"Street lights",'Payments TA'!O:O)</f>
        <v>0</v>
      </c>
      <c r="K12" s="24" t="s">
        <v>26</v>
      </c>
      <c r="L12" s="62">
        <f>SUMIF('Payments TA'!P:P,"Subsistence",'Payments TA'!Q:Q)</f>
        <v>0</v>
      </c>
      <c r="M12" s="7"/>
    </row>
    <row r="13" spans="1:13" x14ac:dyDescent="0.2">
      <c r="A13" s="24"/>
      <c r="B13" s="15"/>
      <c r="C13" s="15" t="s">
        <v>6</v>
      </c>
      <c r="D13" s="62">
        <f>SUMIF('Payments TA'!H:H,"NI",'Payments TA'!I:I)</f>
        <v>0</v>
      </c>
      <c r="E13" s="24" t="s">
        <v>4</v>
      </c>
      <c r="F13" s="62">
        <f>SUMIF('Payments TA'!J:J,"Insurance",'Payments TA'!K:K)</f>
        <v>887.8</v>
      </c>
      <c r="G13" s="24" t="s">
        <v>10</v>
      </c>
      <c r="H13" s="62">
        <f>SUMIF('Payments TA'!L:L,"Other",'Payments TA'!M:M)</f>
        <v>0</v>
      </c>
      <c r="I13" s="55" t="s">
        <v>18</v>
      </c>
      <c r="J13" s="62">
        <f>SUMIF('Payments TA'!N:N,"Street cleaning",'Payments TA'!O:O)</f>
        <v>0</v>
      </c>
      <c r="K13" s="24" t="s">
        <v>23</v>
      </c>
      <c r="L13" s="62">
        <f>SUMIF('Payments TA'!P:P,"Postage",'Payments TA'!Q:Q)</f>
        <v>0</v>
      </c>
      <c r="M13" s="7"/>
    </row>
    <row r="14" spans="1:13" x14ac:dyDescent="0.2">
      <c r="A14" s="24"/>
      <c r="B14" s="15"/>
      <c r="C14" s="15" t="s">
        <v>7</v>
      </c>
      <c r="D14" s="62">
        <f>SUMIF('Payments TA'!H:H,"Tax",'Payments TA'!I:I)</f>
        <v>344.71999999999997</v>
      </c>
      <c r="E14" s="24" t="s">
        <v>36</v>
      </c>
      <c r="F14" s="62">
        <f>SUMIF('Payments TA'!J3:J43,"Banking charges",'Payments TA'!K3:K43)</f>
        <v>0</v>
      </c>
      <c r="G14" s="24"/>
      <c r="H14" s="62"/>
      <c r="I14" s="55" t="s">
        <v>17</v>
      </c>
      <c r="J14" s="62">
        <f>SUMIF('Payments TA'!N:N,"Grass cutting",'Payments TA'!O:O)</f>
        <v>0</v>
      </c>
      <c r="K14" s="24" t="s">
        <v>24</v>
      </c>
      <c r="L14" s="62">
        <f>SUMIF('Payments TA'!P4:P44,"Postage",'Payments TA'!Q4:Q44)</f>
        <v>0</v>
      </c>
      <c r="M14" s="7"/>
    </row>
    <row r="15" spans="1:13" x14ac:dyDescent="0.2">
      <c r="A15" s="24"/>
      <c r="B15" s="15"/>
      <c r="C15" s="15" t="s">
        <v>8</v>
      </c>
      <c r="D15" s="62">
        <f>SUMIF('Payments TA'!H:H,"Allowances",'Payments TA'!I:I)</f>
        <v>0</v>
      </c>
      <c r="E15" s="24" t="s">
        <v>10</v>
      </c>
      <c r="F15" s="62">
        <f>SUMIF('Payments TA'!J:J,"Other",'Payments TA'!K:K)</f>
        <v>0</v>
      </c>
      <c r="G15" s="24"/>
      <c r="H15" s="62"/>
      <c r="I15" s="55" t="s">
        <v>32</v>
      </c>
      <c r="J15" s="62">
        <f>SUMIF('Payments TA'!N:N,"Hedge cutting",'Payments TA'!O:O)</f>
        <v>0</v>
      </c>
      <c r="K15" s="24" t="s">
        <v>31</v>
      </c>
      <c r="L15" s="62">
        <f>SUMIF('Payments TA'!P:P,"Photocopying",'Payments TA'!Q:Q)</f>
        <v>45</v>
      </c>
      <c r="M15" s="7"/>
    </row>
    <row r="16" spans="1:13" x14ac:dyDescent="0.2">
      <c r="A16" s="24"/>
      <c r="B16" s="15"/>
      <c r="C16" s="15" t="s">
        <v>9</v>
      </c>
      <c r="D16" s="62">
        <f>SUMIF('Payments TA'!H:H,"Training",'Payments TA'!I:I)</f>
        <v>0</v>
      </c>
      <c r="F16" s="61"/>
      <c r="G16" s="24"/>
      <c r="H16" s="62"/>
      <c r="I16" s="55" t="s">
        <v>19</v>
      </c>
      <c r="J16" s="62">
        <f>SUMIF('Payments TA'!N:N,"Cemetery",'Payments TA'!O:O)</f>
        <v>0</v>
      </c>
      <c r="K16" s="24" t="s">
        <v>27</v>
      </c>
      <c r="L16" s="62">
        <f>SUMIF('Payments TA'!P:P,"Repairs/service",'Payments TA'!Q:Q)</f>
        <v>0</v>
      </c>
      <c r="M16" s="7"/>
    </row>
    <row r="17" spans="1:13" x14ac:dyDescent="0.2">
      <c r="A17" s="24"/>
      <c r="B17" s="15"/>
      <c r="C17" s="15" t="s">
        <v>10</v>
      </c>
      <c r="D17" s="62">
        <f>SUMIF('Payments TA'!H:H,"salary",'Payments TA'!I:I)</f>
        <v>2715.54</v>
      </c>
      <c r="E17" s="24"/>
      <c r="F17" s="62"/>
      <c r="G17" s="24"/>
      <c r="H17" s="62"/>
      <c r="I17" s="55" t="s">
        <v>20</v>
      </c>
      <c r="J17" s="62">
        <f>SUMIF('Payments TA'!N:N,"Playfield",'Payments TA'!O:O)</f>
        <v>875</v>
      </c>
      <c r="K17" s="24" t="s">
        <v>28</v>
      </c>
      <c r="L17" s="62">
        <f>SUMIF('Payments TA'!P:P,"Website",'Payments TA'!Q:Q)</f>
        <v>0</v>
      </c>
      <c r="M17" s="7"/>
    </row>
    <row r="18" spans="1:13" x14ac:dyDescent="0.2">
      <c r="A18" s="24"/>
      <c r="B18" s="15"/>
      <c r="C18" s="15"/>
      <c r="D18" s="62"/>
      <c r="E18" s="24"/>
      <c r="F18" s="62"/>
      <c r="G18" s="24"/>
      <c r="H18" s="62"/>
      <c r="I18" s="55" t="s">
        <v>21</v>
      </c>
      <c r="J18" s="62">
        <f>SUMIF('Payments TA'!N:N,"Hall",'Payments TA'!O:O)</f>
        <v>0</v>
      </c>
      <c r="K18" s="24" t="s">
        <v>29</v>
      </c>
      <c r="L18" s="62">
        <f>SUMIF('Payments TA'!P:P,"Internet",'Payments TA'!Q:Q)</f>
        <v>0</v>
      </c>
      <c r="M18" s="7"/>
    </row>
    <row r="19" spans="1:13" x14ac:dyDescent="0.2">
      <c r="A19" s="24"/>
      <c r="B19" s="15"/>
      <c r="C19" s="15"/>
      <c r="D19" s="62"/>
      <c r="E19" s="24"/>
      <c r="F19" s="62"/>
      <c r="G19" s="24"/>
      <c r="H19" s="62"/>
      <c r="I19" s="55" t="s">
        <v>100</v>
      </c>
      <c r="J19" s="62">
        <f>SUMIF('Payments TA'!N:N,"Electricity",'Payments TA'!O:O)</f>
        <v>0</v>
      </c>
      <c r="K19" s="24" t="s">
        <v>37</v>
      </c>
      <c r="L19" s="62">
        <f>SUMIF('Payments TA'!P:P,"Phone bill",'Payments TA'!Q:Q)</f>
        <v>52.26</v>
      </c>
      <c r="M19" s="7"/>
    </row>
    <row r="20" spans="1:13" x14ac:dyDescent="0.2">
      <c r="A20" s="24"/>
      <c r="B20" s="15"/>
      <c r="C20" s="15"/>
      <c r="D20" s="62"/>
      <c r="E20" s="24"/>
      <c r="F20" s="62"/>
      <c r="G20" s="24"/>
      <c r="H20" s="62"/>
      <c r="I20" s="55" t="s">
        <v>101</v>
      </c>
      <c r="J20" s="62">
        <f>SUMIF('Payments TA'!N:N,"Capital project",'Payments TA'!O:O)</f>
        <v>0</v>
      </c>
      <c r="K20" s="24" t="s">
        <v>33</v>
      </c>
      <c r="L20" s="62">
        <f>SUMIF('Payments TA'!P:P,"Lease/rent",'Payments TA'!Q:Q)</f>
        <v>101.25</v>
      </c>
      <c r="M20" s="7"/>
    </row>
    <row r="21" spans="1:13" x14ac:dyDescent="0.2">
      <c r="A21" s="24"/>
      <c r="B21" s="15"/>
      <c r="C21" s="15"/>
      <c r="D21" s="62"/>
      <c r="E21" s="24"/>
      <c r="F21" s="62"/>
      <c r="G21" s="24"/>
      <c r="H21" s="62"/>
      <c r="I21" s="55" t="s">
        <v>10</v>
      </c>
      <c r="J21" s="62">
        <f>SUMIF('Payments TA'!N:N,"Other",'Payments TA'!O:O)</f>
        <v>60</v>
      </c>
      <c r="K21" s="24" t="s">
        <v>34</v>
      </c>
      <c r="L21" s="62">
        <f>SUMIF('Payments TA'!P:P,"Float",'Payments TA'!Q:Q)</f>
        <v>0</v>
      </c>
      <c r="M21" s="7"/>
    </row>
    <row r="22" spans="1:13" x14ac:dyDescent="0.2">
      <c r="A22" s="24"/>
      <c r="B22" s="15"/>
      <c r="C22" s="15"/>
      <c r="D22" s="62"/>
      <c r="E22" s="24"/>
      <c r="F22" s="62"/>
      <c r="G22" s="24"/>
      <c r="H22" s="62"/>
      <c r="I22" s="55"/>
      <c r="J22" s="63"/>
      <c r="K22" s="24" t="s">
        <v>10</v>
      </c>
      <c r="L22" s="62">
        <f>SUMIF('Payments TA'!P:P,"Other",'Payments TA'!Q:Q)</f>
        <v>522.98</v>
      </c>
      <c r="M22" s="7"/>
    </row>
    <row r="23" spans="1:13" x14ac:dyDescent="0.2">
      <c r="A23" s="24"/>
      <c r="B23" s="15"/>
      <c r="C23" s="15"/>
      <c r="D23" s="15"/>
      <c r="E23" s="15"/>
      <c r="F23" s="15"/>
      <c r="G23" s="15"/>
      <c r="H23" s="15"/>
      <c r="I23" s="41"/>
      <c r="J23" s="41"/>
      <c r="K23" s="15"/>
      <c r="L23" s="62"/>
      <c r="M23" s="7"/>
    </row>
    <row r="24" spans="1:13" x14ac:dyDescent="0.2">
      <c r="A24" s="24"/>
      <c r="B24" s="15"/>
      <c r="C24" s="15"/>
      <c r="D24" s="15"/>
      <c r="E24" s="15"/>
      <c r="F24" s="15"/>
      <c r="G24" s="15"/>
      <c r="H24" s="15"/>
      <c r="I24" s="41"/>
      <c r="J24" s="41"/>
      <c r="K24" s="15"/>
      <c r="L24" s="62"/>
      <c r="M24" s="7"/>
    </row>
    <row r="25" spans="1:13" x14ac:dyDescent="0.2">
      <c r="A25" s="24"/>
      <c r="B25" s="15"/>
      <c r="C25" s="15"/>
      <c r="D25" s="15"/>
      <c r="E25" s="15"/>
      <c r="F25" s="15"/>
      <c r="G25" s="15"/>
      <c r="H25" s="15"/>
      <c r="I25" s="41"/>
      <c r="J25" s="41"/>
      <c r="K25" s="15"/>
      <c r="L25" s="62"/>
      <c r="M25" s="7"/>
    </row>
    <row r="26" spans="1:13" x14ac:dyDescent="0.2">
      <c r="A26" s="160" t="s">
        <v>161</v>
      </c>
      <c r="B26" s="141">
        <v>12345</v>
      </c>
      <c r="C26" s="6"/>
      <c r="D26" s="6"/>
      <c r="E26" s="6"/>
      <c r="F26" s="6"/>
      <c r="G26" s="6"/>
      <c r="H26" s="6"/>
      <c r="I26" s="42"/>
      <c r="J26" s="42"/>
      <c r="K26" s="6"/>
      <c r="L26" s="64"/>
      <c r="M26" s="4"/>
    </row>
    <row r="27" spans="1:13" x14ac:dyDescent="0.2">
      <c r="I27" s="3"/>
      <c r="J27" s="3"/>
    </row>
  </sheetData>
  <sheetProtection password="CA9C" sheet="1" objects="1" scenarios="1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workbookViewId="0">
      <selection activeCell="M1" sqref="M1"/>
    </sheetView>
  </sheetViews>
  <sheetFormatPr defaultRowHeight="12.75" x14ac:dyDescent="0.2"/>
  <cols>
    <col min="1" max="1" width="17.5703125" bestFit="1" customWidth="1"/>
    <col min="2" max="2" width="5.42578125" customWidth="1"/>
    <col min="3" max="3" width="14.85546875" bestFit="1" customWidth="1"/>
    <col min="4" max="4" width="8.42578125" bestFit="1" customWidth="1"/>
    <col min="5" max="5" width="19.140625" bestFit="1" customWidth="1"/>
    <col min="6" max="6" width="7.85546875" customWidth="1"/>
    <col min="7" max="7" width="14.140625" customWidth="1"/>
    <col min="9" max="9" width="13" style="3" customWidth="1"/>
    <col min="10" max="10" width="9.5703125" style="3" customWidth="1"/>
    <col min="11" max="11" width="15.85546875" customWidth="1"/>
    <col min="12" max="12" width="9" customWidth="1"/>
    <col min="13" max="13" width="20.28515625" customWidth="1"/>
    <col min="15" max="15" width="11.85546875" bestFit="1" customWidth="1"/>
    <col min="16" max="16" width="17.28515625" bestFit="1" customWidth="1"/>
  </cols>
  <sheetData>
    <row r="1" spans="1:15" x14ac:dyDescent="0.2">
      <c r="A1" t="s">
        <v>5</v>
      </c>
      <c r="C1" t="s">
        <v>2</v>
      </c>
      <c r="E1" t="s">
        <v>12</v>
      </c>
      <c r="G1" s="3" t="s">
        <v>15</v>
      </c>
      <c r="I1" t="s">
        <v>25</v>
      </c>
      <c r="M1" s="9" t="s">
        <v>98</v>
      </c>
      <c r="O1" t="s">
        <v>137</v>
      </c>
    </row>
    <row r="2" spans="1:15" x14ac:dyDescent="0.2">
      <c r="A2" t="s">
        <v>35</v>
      </c>
      <c r="C2" t="s">
        <v>3</v>
      </c>
      <c r="E2" t="s">
        <v>13</v>
      </c>
      <c r="G2" s="3" t="s">
        <v>16</v>
      </c>
      <c r="I2" t="s">
        <v>26</v>
      </c>
      <c r="O2" t="s">
        <v>138</v>
      </c>
    </row>
    <row r="3" spans="1:15" x14ac:dyDescent="0.2">
      <c r="A3" t="s">
        <v>6</v>
      </c>
      <c r="C3" t="s">
        <v>4</v>
      </c>
      <c r="E3" t="s">
        <v>10</v>
      </c>
      <c r="G3" s="3" t="s">
        <v>18</v>
      </c>
      <c r="I3" t="s">
        <v>23</v>
      </c>
      <c r="O3" t="s">
        <v>139</v>
      </c>
    </row>
    <row r="4" spans="1:15" x14ac:dyDescent="0.2">
      <c r="A4" t="s">
        <v>7</v>
      </c>
      <c r="C4" t="s">
        <v>36</v>
      </c>
      <c r="G4" s="3" t="s">
        <v>17</v>
      </c>
      <c r="I4" t="s">
        <v>24</v>
      </c>
      <c r="O4" t="s">
        <v>141</v>
      </c>
    </row>
    <row r="5" spans="1:15" x14ac:dyDescent="0.2">
      <c r="A5" t="s">
        <v>8</v>
      </c>
      <c r="C5" t="s">
        <v>2</v>
      </c>
      <c r="G5" s="3" t="s">
        <v>32</v>
      </c>
      <c r="I5" t="s">
        <v>31</v>
      </c>
      <c r="O5" t="s">
        <v>103</v>
      </c>
    </row>
    <row r="6" spans="1:15" x14ac:dyDescent="0.2">
      <c r="A6" t="s">
        <v>9</v>
      </c>
      <c r="C6" t="s">
        <v>10</v>
      </c>
      <c r="G6" s="3" t="s">
        <v>19</v>
      </c>
      <c r="I6" t="s">
        <v>27</v>
      </c>
      <c r="O6" t="s">
        <v>104</v>
      </c>
    </row>
    <row r="7" spans="1:15" x14ac:dyDescent="0.2">
      <c r="A7" t="s">
        <v>10</v>
      </c>
      <c r="G7" s="3" t="s">
        <v>20</v>
      </c>
      <c r="I7" t="s">
        <v>28</v>
      </c>
      <c r="O7" t="s">
        <v>105</v>
      </c>
    </row>
    <row r="8" spans="1:15" x14ac:dyDescent="0.2">
      <c r="G8" s="3" t="s">
        <v>21</v>
      </c>
      <c r="I8" t="s">
        <v>29</v>
      </c>
      <c r="O8" t="s">
        <v>106</v>
      </c>
    </row>
    <row r="9" spans="1:15" x14ac:dyDescent="0.2">
      <c r="G9" s="3" t="s">
        <v>99</v>
      </c>
      <c r="I9" t="s">
        <v>37</v>
      </c>
      <c r="O9" t="s">
        <v>107</v>
      </c>
    </row>
    <row r="10" spans="1:15" x14ac:dyDescent="0.2">
      <c r="G10" s="3" t="s">
        <v>101</v>
      </c>
      <c r="I10" t="s">
        <v>33</v>
      </c>
      <c r="O10" t="s">
        <v>108</v>
      </c>
    </row>
    <row r="11" spans="1:15" x14ac:dyDescent="0.2">
      <c r="G11" s="3" t="s">
        <v>10</v>
      </c>
      <c r="I11" t="s">
        <v>34</v>
      </c>
      <c r="O11" t="s">
        <v>109</v>
      </c>
    </row>
    <row r="12" spans="1:15" x14ac:dyDescent="0.2">
      <c r="I12" t="s">
        <v>10</v>
      </c>
      <c r="O12" t="s">
        <v>110</v>
      </c>
    </row>
    <row r="13" spans="1:15" x14ac:dyDescent="0.2">
      <c r="O13" t="s">
        <v>111</v>
      </c>
    </row>
    <row r="14" spans="1:15" x14ac:dyDescent="0.2">
      <c r="O14" t="s">
        <v>112</v>
      </c>
    </row>
    <row r="15" spans="1:15" x14ac:dyDescent="0.2">
      <c r="I15"/>
      <c r="J15"/>
      <c r="O15" t="s">
        <v>113</v>
      </c>
    </row>
    <row r="16" spans="1:15" s="1" customForma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O16" t="s">
        <v>114</v>
      </c>
    </row>
    <row r="17" spans="1:15" x14ac:dyDescent="0.2">
      <c r="I17"/>
      <c r="J17"/>
      <c r="O17" t="s">
        <v>115</v>
      </c>
    </row>
    <row r="18" spans="1:15" x14ac:dyDescent="0.2">
      <c r="I18"/>
      <c r="J18"/>
      <c r="O18" t="s">
        <v>116</v>
      </c>
    </row>
    <row r="19" spans="1:15" x14ac:dyDescent="0.2">
      <c r="I19"/>
      <c r="J19"/>
      <c r="O19" t="s">
        <v>117</v>
      </c>
    </row>
    <row r="20" spans="1:15" x14ac:dyDescent="0.2">
      <c r="O20" t="s">
        <v>119</v>
      </c>
    </row>
    <row r="21" spans="1:15" x14ac:dyDescent="0.2">
      <c r="O21" t="s">
        <v>118</v>
      </c>
    </row>
    <row r="22" spans="1:15" x14ac:dyDescent="0.2">
      <c r="O22" t="s">
        <v>120</v>
      </c>
    </row>
    <row r="23" spans="1:15" x14ac:dyDescent="0.2">
      <c r="O23" t="s">
        <v>121</v>
      </c>
    </row>
    <row r="24" spans="1:15" x14ac:dyDescent="0.2">
      <c r="O24" t="s">
        <v>122</v>
      </c>
    </row>
    <row r="25" spans="1:15" x14ac:dyDescent="0.2">
      <c r="A25" s="57"/>
      <c r="B25" s="57"/>
      <c r="O25" t="s">
        <v>134</v>
      </c>
    </row>
    <row r="26" spans="1:15" x14ac:dyDescent="0.2">
      <c r="A26" s="57"/>
      <c r="B26" s="57"/>
      <c r="O26" t="s">
        <v>123</v>
      </c>
    </row>
    <row r="27" spans="1:15" x14ac:dyDescent="0.2">
      <c r="A27" s="57"/>
      <c r="B27" s="57"/>
      <c r="O27" t="s">
        <v>124</v>
      </c>
    </row>
    <row r="28" spans="1:15" x14ac:dyDescent="0.2">
      <c r="A28" s="57"/>
      <c r="B28" s="57"/>
      <c r="O28" t="s">
        <v>125</v>
      </c>
    </row>
    <row r="29" spans="1:15" x14ac:dyDescent="0.2">
      <c r="A29" s="57"/>
      <c r="B29" s="57"/>
      <c r="O29" t="s">
        <v>126</v>
      </c>
    </row>
    <row r="30" spans="1:15" x14ac:dyDescent="0.2">
      <c r="A30" s="57"/>
      <c r="B30" s="57"/>
      <c r="O30" t="s">
        <v>127</v>
      </c>
    </row>
    <row r="31" spans="1:15" x14ac:dyDescent="0.2">
      <c r="A31" s="57"/>
      <c r="B31" s="57"/>
      <c r="O31" t="s">
        <v>128</v>
      </c>
    </row>
    <row r="32" spans="1:15" x14ac:dyDescent="0.2">
      <c r="O32" t="s">
        <v>129</v>
      </c>
    </row>
    <row r="33" spans="15:15" x14ac:dyDescent="0.2">
      <c r="O33" t="s">
        <v>140</v>
      </c>
    </row>
    <row r="34" spans="15:15" x14ac:dyDescent="0.2">
      <c r="O34" t="s">
        <v>130</v>
      </c>
    </row>
    <row r="35" spans="15:15" x14ac:dyDescent="0.2">
      <c r="O35" t="s">
        <v>131</v>
      </c>
    </row>
    <row r="36" spans="15:15" x14ac:dyDescent="0.2">
      <c r="O36" t="s">
        <v>132</v>
      </c>
    </row>
    <row r="37" spans="15:15" x14ac:dyDescent="0.2">
      <c r="O37" t="s">
        <v>133</v>
      </c>
    </row>
  </sheetData>
  <sheetProtection password="CA9C" sheet="1" objects="1" scenarios="1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47"/>
  <sheetViews>
    <sheetView topLeftCell="A10" workbookViewId="0">
      <selection activeCell="I28" sqref="I28"/>
    </sheetView>
  </sheetViews>
  <sheetFormatPr defaultColWidth="12.42578125" defaultRowHeight="15" x14ac:dyDescent="0.2"/>
  <cols>
    <col min="1" max="1" width="4.7109375" style="196" customWidth="1"/>
    <col min="2" max="2" width="31.7109375" style="196" customWidth="1"/>
    <col min="3" max="3" width="4.7109375" style="196" customWidth="1"/>
    <col min="4" max="4" width="12.42578125" style="196" customWidth="1"/>
    <col min="5" max="5" width="4.7109375" style="196" customWidth="1"/>
    <col min="6" max="6" width="12.42578125" style="196" customWidth="1"/>
    <col min="7" max="7" width="3.42578125" style="196" customWidth="1"/>
    <col min="8" max="256" width="12.42578125" style="196"/>
    <col min="257" max="257" width="4.7109375" style="196" customWidth="1"/>
    <col min="258" max="258" width="31.7109375" style="196" customWidth="1"/>
    <col min="259" max="259" width="4.7109375" style="196" customWidth="1"/>
    <col min="260" max="260" width="12.42578125" style="196" customWidth="1"/>
    <col min="261" max="261" width="4.7109375" style="196" customWidth="1"/>
    <col min="262" max="262" width="12.42578125" style="196" customWidth="1"/>
    <col min="263" max="263" width="3.42578125" style="196" customWidth="1"/>
    <col min="264" max="512" width="12.42578125" style="196"/>
    <col min="513" max="513" width="4.7109375" style="196" customWidth="1"/>
    <col min="514" max="514" width="31.7109375" style="196" customWidth="1"/>
    <col min="515" max="515" width="4.7109375" style="196" customWidth="1"/>
    <col min="516" max="516" width="12.42578125" style="196" customWidth="1"/>
    <col min="517" max="517" width="4.7109375" style="196" customWidth="1"/>
    <col min="518" max="518" width="12.42578125" style="196" customWidth="1"/>
    <col min="519" max="519" width="3.42578125" style="196" customWidth="1"/>
    <col min="520" max="768" width="12.42578125" style="196"/>
    <col min="769" max="769" width="4.7109375" style="196" customWidth="1"/>
    <col min="770" max="770" width="31.7109375" style="196" customWidth="1"/>
    <col min="771" max="771" width="4.7109375" style="196" customWidth="1"/>
    <col min="772" max="772" width="12.42578125" style="196" customWidth="1"/>
    <col min="773" max="773" width="4.7109375" style="196" customWidth="1"/>
    <col min="774" max="774" width="12.42578125" style="196" customWidth="1"/>
    <col min="775" max="775" width="3.42578125" style="196" customWidth="1"/>
    <col min="776" max="1024" width="12.42578125" style="196"/>
    <col min="1025" max="1025" width="4.7109375" style="196" customWidth="1"/>
    <col min="1026" max="1026" width="31.7109375" style="196" customWidth="1"/>
    <col min="1027" max="1027" width="4.7109375" style="196" customWidth="1"/>
    <col min="1028" max="1028" width="12.42578125" style="196" customWidth="1"/>
    <col min="1029" max="1029" width="4.7109375" style="196" customWidth="1"/>
    <col min="1030" max="1030" width="12.42578125" style="196" customWidth="1"/>
    <col min="1031" max="1031" width="3.42578125" style="196" customWidth="1"/>
    <col min="1032" max="1280" width="12.42578125" style="196"/>
    <col min="1281" max="1281" width="4.7109375" style="196" customWidth="1"/>
    <col min="1282" max="1282" width="31.7109375" style="196" customWidth="1"/>
    <col min="1283" max="1283" width="4.7109375" style="196" customWidth="1"/>
    <col min="1284" max="1284" width="12.42578125" style="196" customWidth="1"/>
    <col min="1285" max="1285" width="4.7109375" style="196" customWidth="1"/>
    <col min="1286" max="1286" width="12.42578125" style="196" customWidth="1"/>
    <col min="1287" max="1287" width="3.42578125" style="196" customWidth="1"/>
    <col min="1288" max="1536" width="12.42578125" style="196"/>
    <col min="1537" max="1537" width="4.7109375" style="196" customWidth="1"/>
    <col min="1538" max="1538" width="31.7109375" style="196" customWidth="1"/>
    <col min="1539" max="1539" width="4.7109375" style="196" customWidth="1"/>
    <col min="1540" max="1540" width="12.42578125" style="196" customWidth="1"/>
    <col min="1541" max="1541" width="4.7109375" style="196" customWidth="1"/>
    <col min="1542" max="1542" width="12.42578125" style="196" customWidth="1"/>
    <col min="1543" max="1543" width="3.42578125" style="196" customWidth="1"/>
    <col min="1544" max="1792" width="12.42578125" style="196"/>
    <col min="1793" max="1793" width="4.7109375" style="196" customWidth="1"/>
    <col min="1794" max="1794" width="31.7109375" style="196" customWidth="1"/>
    <col min="1795" max="1795" width="4.7109375" style="196" customWidth="1"/>
    <col min="1796" max="1796" width="12.42578125" style="196" customWidth="1"/>
    <col min="1797" max="1797" width="4.7109375" style="196" customWidth="1"/>
    <col min="1798" max="1798" width="12.42578125" style="196" customWidth="1"/>
    <col min="1799" max="1799" width="3.42578125" style="196" customWidth="1"/>
    <col min="1800" max="2048" width="12.42578125" style="196"/>
    <col min="2049" max="2049" width="4.7109375" style="196" customWidth="1"/>
    <col min="2050" max="2050" width="31.7109375" style="196" customWidth="1"/>
    <col min="2051" max="2051" width="4.7109375" style="196" customWidth="1"/>
    <col min="2052" max="2052" width="12.42578125" style="196" customWidth="1"/>
    <col min="2053" max="2053" width="4.7109375" style="196" customWidth="1"/>
    <col min="2054" max="2054" width="12.42578125" style="196" customWidth="1"/>
    <col min="2055" max="2055" width="3.42578125" style="196" customWidth="1"/>
    <col min="2056" max="2304" width="12.42578125" style="196"/>
    <col min="2305" max="2305" width="4.7109375" style="196" customWidth="1"/>
    <col min="2306" max="2306" width="31.7109375" style="196" customWidth="1"/>
    <col min="2307" max="2307" width="4.7109375" style="196" customWidth="1"/>
    <col min="2308" max="2308" width="12.42578125" style="196" customWidth="1"/>
    <col min="2309" max="2309" width="4.7109375" style="196" customWidth="1"/>
    <col min="2310" max="2310" width="12.42578125" style="196" customWidth="1"/>
    <col min="2311" max="2311" width="3.42578125" style="196" customWidth="1"/>
    <col min="2312" max="2560" width="12.42578125" style="196"/>
    <col min="2561" max="2561" width="4.7109375" style="196" customWidth="1"/>
    <col min="2562" max="2562" width="31.7109375" style="196" customWidth="1"/>
    <col min="2563" max="2563" width="4.7109375" style="196" customWidth="1"/>
    <col min="2564" max="2564" width="12.42578125" style="196" customWidth="1"/>
    <col min="2565" max="2565" width="4.7109375" style="196" customWidth="1"/>
    <col min="2566" max="2566" width="12.42578125" style="196" customWidth="1"/>
    <col min="2567" max="2567" width="3.42578125" style="196" customWidth="1"/>
    <col min="2568" max="2816" width="12.42578125" style="196"/>
    <col min="2817" max="2817" width="4.7109375" style="196" customWidth="1"/>
    <col min="2818" max="2818" width="31.7109375" style="196" customWidth="1"/>
    <col min="2819" max="2819" width="4.7109375" style="196" customWidth="1"/>
    <col min="2820" max="2820" width="12.42578125" style="196" customWidth="1"/>
    <col min="2821" max="2821" width="4.7109375" style="196" customWidth="1"/>
    <col min="2822" max="2822" width="12.42578125" style="196" customWidth="1"/>
    <col min="2823" max="2823" width="3.42578125" style="196" customWidth="1"/>
    <col min="2824" max="3072" width="12.42578125" style="196"/>
    <col min="3073" max="3073" width="4.7109375" style="196" customWidth="1"/>
    <col min="3074" max="3074" width="31.7109375" style="196" customWidth="1"/>
    <col min="3075" max="3075" width="4.7109375" style="196" customWidth="1"/>
    <col min="3076" max="3076" width="12.42578125" style="196" customWidth="1"/>
    <col min="3077" max="3077" width="4.7109375" style="196" customWidth="1"/>
    <col min="3078" max="3078" width="12.42578125" style="196" customWidth="1"/>
    <col min="3079" max="3079" width="3.42578125" style="196" customWidth="1"/>
    <col min="3080" max="3328" width="12.42578125" style="196"/>
    <col min="3329" max="3329" width="4.7109375" style="196" customWidth="1"/>
    <col min="3330" max="3330" width="31.7109375" style="196" customWidth="1"/>
    <col min="3331" max="3331" width="4.7109375" style="196" customWidth="1"/>
    <col min="3332" max="3332" width="12.42578125" style="196" customWidth="1"/>
    <col min="3333" max="3333" width="4.7109375" style="196" customWidth="1"/>
    <col min="3334" max="3334" width="12.42578125" style="196" customWidth="1"/>
    <col min="3335" max="3335" width="3.42578125" style="196" customWidth="1"/>
    <col min="3336" max="3584" width="12.42578125" style="196"/>
    <col min="3585" max="3585" width="4.7109375" style="196" customWidth="1"/>
    <col min="3586" max="3586" width="31.7109375" style="196" customWidth="1"/>
    <col min="3587" max="3587" width="4.7109375" style="196" customWidth="1"/>
    <col min="3588" max="3588" width="12.42578125" style="196" customWidth="1"/>
    <col min="3589" max="3589" width="4.7109375" style="196" customWidth="1"/>
    <col min="3590" max="3590" width="12.42578125" style="196" customWidth="1"/>
    <col min="3591" max="3591" width="3.42578125" style="196" customWidth="1"/>
    <col min="3592" max="3840" width="12.42578125" style="196"/>
    <col min="3841" max="3841" width="4.7109375" style="196" customWidth="1"/>
    <col min="3842" max="3842" width="31.7109375" style="196" customWidth="1"/>
    <col min="3843" max="3843" width="4.7109375" style="196" customWidth="1"/>
    <col min="3844" max="3844" width="12.42578125" style="196" customWidth="1"/>
    <col min="3845" max="3845" width="4.7109375" style="196" customWidth="1"/>
    <col min="3846" max="3846" width="12.42578125" style="196" customWidth="1"/>
    <col min="3847" max="3847" width="3.42578125" style="196" customWidth="1"/>
    <col min="3848" max="4096" width="12.42578125" style="196"/>
    <col min="4097" max="4097" width="4.7109375" style="196" customWidth="1"/>
    <col min="4098" max="4098" width="31.7109375" style="196" customWidth="1"/>
    <col min="4099" max="4099" width="4.7109375" style="196" customWidth="1"/>
    <col min="4100" max="4100" width="12.42578125" style="196" customWidth="1"/>
    <col min="4101" max="4101" width="4.7109375" style="196" customWidth="1"/>
    <col min="4102" max="4102" width="12.42578125" style="196" customWidth="1"/>
    <col min="4103" max="4103" width="3.42578125" style="196" customWidth="1"/>
    <col min="4104" max="4352" width="12.42578125" style="196"/>
    <col min="4353" max="4353" width="4.7109375" style="196" customWidth="1"/>
    <col min="4354" max="4354" width="31.7109375" style="196" customWidth="1"/>
    <col min="4355" max="4355" width="4.7109375" style="196" customWidth="1"/>
    <col min="4356" max="4356" width="12.42578125" style="196" customWidth="1"/>
    <col min="4357" max="4357" width="4.7109375" style="196" customWidth="1"/>
    <col min="4358" max="4358" width="12.42578125" style="196" customWidth="1"/>
    <col min="4359" max="4359" width="3.42578125" style="196" customWidth="1"/>
    <col min="4360" max="4608" width="12.42578125" style="196"/>
    <col min="4609" max="4609" width="4.7109375" style="196" customWidth="1"/>
    <col min="4610" max="4610" width="31.7109375" style="196" customWidth="1"/>
    <col min="4611" max="4611" width="4.7109375" style="196" customWidth="1"/>
    <col min="4612" max="4612" width="12.42578125" style="196" customWidth="1"/>
    <col min="4613" max="4613" width="4.7109375" style="196" customWidth="1"/>
    <col min="4614" max="4614" width="12.42578125" style="196" customWidth="1"/>
    <col min="4615" max="4615" width="3.42578125" style="196" customWidth="1"/>
    <col min="4616" max="4864" width="12.42578125" style="196"/>
    <col min="4865" max="4865" width="4.7109375" style="196" customWidth="1"/>
    <col min="4866" max="4866" width="31.7109375" style="196" customWidth="1"/>
    <col min="4867" max="4867" width="4.7109375" style="196" customWidth="1"/>
    <col min="4868" max="4868" width="12.42578125" style="196" customWidth="1"/>
    <col min="4869" max="4869" width="4.7109375" style="196" customWidth="1"/>
    <col min="4870" max="4870" width="12.42578125" style="196" customWidth="1"/>
    <col min="4871" max="4871" width="3.42578125" style="196" customWidth="1"/>
    <col min="4872" max="5120" width="12.42578125" style="196"/>
    <col min="5121" max="5121" width="4.7109375" style="196" customWidth="1"/>
    <col min="5122" max="5122" width="31.7109375" style="196" customWidth="1"/>
    <col min="5123" max="5123" width="4.7109375" style="196" customWidth="1"/>
    <col min="5124" max="5124" width="12.42578125" style="196" customWidth="1"/>
    <col min="5125" max="5125" width="4.7109375" style="196" customWidth="1"/>
    <col min="5126" max="5126" width="12.42578125" style="196" customWidth="1"/>
    <col min="5127" max="5127" width="3.42578125" style="196" customWidth="1"/>
    <col min="5128" max="5376" width="12.42578125" style="196"/>
    <col min="5377" max="5377" width="4.7109375" style="196" customWidth="1"/>
    <col min="5378" max="5378" width="31.7109375" style="196" customWidth="1"/>
    <col min="5379" max="5379" width="4.7109375" style="196" customWidth="1"/>
    <col min="5380" max="5380" width="12.42578125" style="196" customWidth="1"/>
    <col min="5381" max="5381" width="4.7109375" style="196" customWidth="1"/>
    <col min="5382" max="5382" width="12.42578125" style="196" customWidth="1"/>
    <col min="5383" max="5383" width="3.42578125" style="196" customWidth="1"/>
    <col min="5384" max="5632" width="12.42578125" style="196"/>
    <col min="5633" max="5633" width="4.7109375" style="196" customWidth="1"/>
    <col min="5634" max="5634" width="31.7109375" style="196" customWidth="1"/>
    <col min="5635" max="5635" width="4.7109375" style="196" customWidth="1"/>
    <col min="5636" max="5636" width="12.42578125" style="196" customWidth="1"/>
    <col min="5637" max="5637" width="4.7109375" style="196" customWidth="1"/>
    <col min="5638" max="5638" width="12.42578125" style="196" customWidth="1"/>
    <col min="5639" max="5639" width="3.42578125" style="196" customWidth="1"/>
    <col min="5640" max="5888" width="12.42578125" style="196"/>
    <col min="5889" max="5889" width="4.7109375" style="196" customWidth="1"/>
    <col min="5890" max="5890" width="31.7109375" style="196" customWidth="1"/>
    <col min="5891" max="5891" width="4.7109375" style="196" customWidth="1"/>
    <col min="5892" max="5892" width="12.42578125" style="196" customWidth="1"/>
    <col min="5893" max="5893" width="4.7109375" style="196" customWidth="1"/>
    <col min="5894" max="5894" width="12.42578125" style="196" customWidth="1"/>
    <col min="5895" max="5895" width="3.42578125" style="196" customWidth="1"/>
    <col min="5896" max="6144" width="12.42578125" style="196"/>
    <col min="6145" max="6145" width="4.7109375" style="196" customWidth="1"/>
    <col min="6146" max="6146" width="31.7109375" style="196" customWidth="1"/>
    <col min="6147" max="6147" width="4.7109375" style="196" customWidth="1"/>
    <col min="6148" max="6148" width="12.42578125" style="196" customWidth="1"/>
    <col min="6149" max="6149" width="4.7109375" style="196" customWidth="1"/>
    <col min="6150" max="6150" width="12.42578125" style="196" customWidth="1"/>
    <col min="6151" max="6151" width="3.42578125" style="196" customWidth="1"/>
    <col min="6152" max="6400" width="12.42578125" style="196"/>
    <col min="6401" max="6401" width="4.7109375" style="196" customWidth="1"/>
    <col min="6402" max="6402" width="31.7109375" style="196" customWidth="1"/>
    <col min="6403" max="6403" width="4.7109375" style="196" customWidth="1"/>
    <col min="6404" max="6404" width="12.42578125" style="196" customWidth="1"/>
    <col min="6405" max="6405" width="4.7109375" style="196" customWidth="1"/>
    <col min="6406" max="6406" width="12.42578125" style="196" customWidth="1"/>
    <col min="6407" max="6407" width="3.42578125" style="196" customWidth="1"/>
    <col min="6408" max="6656" width="12.42578125" style="196"/>
    <col min="6657" max="6657" width="4.7109375" style="196" customWidth="1"/>
    <col min="6658" max="6658" width="31.7109375" style="196" customWidth="1"/>
    <col min="6659" max="6659" width="4.7109375" style="196" customWidth="1"/>
    <col min="6660" max="6660" width="12.42578125" style="196" customWidth="1"/>
    <col min="6661" max="6661" width="4.7109375" style="196" customWidth="1"/>
    <col min="6662" max="6662" width="12.42578125" style="196" customWidth="1"/>
    <col min="6663" max="6663" width="3.42578125" style="196" customWidth="1"/>
    <col min="6664" max="6912" width="12.42578125" style="196"/>
    <col min="6913" max="6913" width="4.7109375" style="196" customWidth="1"/>
    <col min="6914" max="6914" width="31.7109375" style="196" customWidth="1"/>
    <col min="6915" max="6915" width="4.7109375" style="196" customWidth="1"/>
    <col min="6916" max="6916" width="12.42578125" style="196" customWidth="1"/>
    <col min="6917" max="6917" width="4.7109375" style="196" customWidth="1"/>
    <col min="6918" max="6918" width="12.42578125" style="196" customWidth="1"/>
    <col min="6919" max="6919" width="3.42578125" style="196" customWidth="1"/>
    <col min="6920" max="7168" width="12.42578125" style="196"/>
    <col min="7169" max="7169" width="4.7109375" style="196" customWidth="1"/>
    <col min="7170" max="7170" width="31.7109375" style="196" customWidth="1"/>
    <col min="7171" max="7171" width="4.7109375" style="196" customWidth="1"/>
    <col min="7172" max="7172" width="12.42578125" style="196" customWidth="1"/>
    <col min="7173" max="7173" width="4.7109375" style="196" customWidth="1"/>
    <col min="7174" max="7174" width="12.42578125" style="196" customWidth="1"/>
    <col min="7175" max="7175" width="3.42578125" style="196" customWidth="1"/>
    <col min="7176" max="7424" width="12.42578125" style="196"/>
    <col min="7425" max="7425" width="4.7109375" style="196" customWidth="1"/>
    <col min="7426" max="7426" width="31.7109375" style="196" customWidth="1"/>
    <col min="7427" max="7427" width="4.7109375" style="196" customWidth="1"/>
    <col min="7428" max="7428" width="12.42578125" style="196" customWidth="1"/>
    <col min="7429" max="7429" width="4.7109375" style="196" customWidth="1"/>
    <col min="7430" max="7430" width="12.42578125" style="196" customWidth="1"/>
    <col min="7431" max="7431" width="3.42578125" style="196" customWidth="1"/>
    <col min="7432" max="7680" width="12.42578125" style="196"/>
    <col min="7681" max="7681" width="4.7109375" style="196" customWidth="1"/>
    <col min="7682" max="7682" width="31.7109375" style="196" customWidth="1"/>
    <col min="7683" max="7683" width="4.7109375" style="196" customWidth="1"/>
    <col min="7684" max="7684" width="12.42578125" style="196" customWidth="1"/>
    <col min="7685" max="7685" width="4.7109375" style="196" customWidth="1"/>
    <col min="7686" max="7686" width="12.42578125" style="196" customWidth="1"/>
    <col min="7687" max="7687" width="3.42578125" style="196" customWidth="1"/>
    <col min="7688" max="7936" width="12.42578125" style="196"/>
    <col min="7937" max="7937" width="4.7109375" style="196" customWidth="1"/>
    <col min="7938" max="7938" width="31.7109375" style="196" customWidth="1"/>
    <col min="7939" max="7939" width="4.7109375" style="196" customWidth="1"/>
    <col min="7940" max="7940" width="12.42578125" style="196" customWidth="1"/>
    <col min="7941" max="7941" width="4.7109375" style="196" customWidth="1"/>
    <col min="7942" max="7942" width="12.42578125" style="196" customWidth="1"/>
    <col min="7943" max="7943" width="3.42578125" style="196" customWidth="1"/>
    <col min="7944" max="8192" width="12.42578125" style="196"/>
    <col min="8193" max="8193" width="4.7109375" style="196" customWidth="1"/>
    <col min="8194" max="8194" width="31.7109375" style="196" customWidth="1"/>
    <col min="8195" max="8195" width="4.7109375" style="196" customWidth="1"/>
    <col min="8196" max="8196" width="12.42578125" style="196" customWidth="1"/>
    <col min="8197" max="8197" width="4.7109375" style="196" customWidth="1"/>
    <col min="8198" max="8198" width="12.42578125" style="196" customWidth="1"/>
    <col min="8199" max="8199" width="3.42578125" style="196" customWidth="1"/>
    <col min="8200" max="8448" width="12.42578125" style="196"/>
    <col min="8449" max="8449" width="4.7109375" style="196" customWidth="1"/>
    <col min="8450" max="8450" width="31.7109375" style="196" customWidth="1"/>
    <col min="8451" max="8451" width="4.7109375" style="196" customWidth="1"/>
    <col min="8452" max="8452" width="12.42578125" style="196" customWidth="1"/>
    <col min="8453" max="8453" width="4.7109375" style="196" customWidth="1"/>
    <col min="8454" max="8454" width="12.42578125" style="196" customWidth="1"/>
    <col min="8455" max="8455" width="3.42578125" style="196" customWidth="1"/>
    <col min="8456" max="8704" width="12.42578125" style="196"/>
    <col min="8705" max="8705" width="4.7109375" style="196" customWidth="1"/>
    <col min="8706" max="8706" width="31.7109375" style="196" customWidth="1"/>
    <col min="8707" max="8707" width="4.7109375" style="196" customWidth="1"/>
    <col min="8708" max="8708" width="12.42578125" style="196" customWidth="1"/>
    <col min="8709" max="8709" width="4.7109375" style="196" customWidth="1"/>
    <col min="8710" max="8710" width="12.42578125" style="196" customWidth="1"/>
    <col min="8711" max="8711" width="3.42578125" style="196" customWidth="1"/>
    <col min="8712" max="8960" width="12.42578125" style="196"/>
    <col min="8961" max="8961" width="4.7109375" style="196" customWidth="1"/>
    <col min="8962" max="8962" width="31.7109375" style="196" customWidth="1"/>
    <col min="8963" max="8963" width="4.7109375" style="196" customWidth="1"/>
    <col min="8964" max="8964" width="12.42578125" style="196" customWidth="1"/>
    <col min="8965" max="8965" width="4.7109375" style="196" customWidth="1"/>
    <col min="8966" max="8966" width="12.42578125" style="196" customWidth="1"/>
    <col min="8967" max="8967" width="3.42578125" style="196" customWidth="1"/>
    <col min="8968" max="9216" width="12.42578125" style="196"/>
    <col min="9217" max="9217" width="4.7109375" style="196" customWidth="1"/>
    <col min="9218" max="9218" width="31.7109375" style="196" customWidth="1"/>
    <col min="9219" max="9219" width="4.7109375" style="196" customWidth="1"/>
    <col min="9220" max="9220" width="12.42578125" style="196" customWidth="1"/>
    <col min="9221" max="9221" width="4.7109375" style="196" customWidth="1"/>
    <col min="9222" max="9222" width="12.42578125" style="196" customWidth="1"/>
    <col min="9223" max="9223" width="3.42578125" style="196" customWidth="1"/>
    <col min="9224" max="9472" width="12.42578125" style="196"/>
    <col min="9473" max="9473" width="4.7109375" style="196" customWidth="1"/>
    <col min="9474" max="9474" width="31.7109375" style="196" customWidth="1"/>
    <col min="9475" max="9475" width="4.7109375" style="196" customWidth="1"/>
    <col min="9476" max="9476" width="12.42578125" style="196" customWidth="1"/>
    <col min="9477" max="9477" width="4.7109375" style="196" customWidth="1"/>
    <col min="9478" max="9478" width="12.42578125" style="196" customWidth="1"/>
    <col min="9479" max="9479" width="3.42578125" style="196" customWidth="1"/>
    <col min="9480" max="9728" width="12.42578125" style="196"/>
    <col min="9729" max="9729" width="4.7109375" style="196" customWidth="1"/>
    <col min="9730" max="9730" width="31.7109375" style="196" customWidth="1"/>
    <col min="9731" max="9731" width="4.7109375" style="196" customWidth="1"/>
    <col min="9732" max="9732" width="12.42578125" style="196" customWidth="1"/>
    <col min="9733" max="9733" width="4.7109375" style="196" customWidth="1"/>
    <col min="9734" max="9734" width="12.42578125" style="196" customWidth="1"/>
    <col min="9735" max="9735" width="3.42578125" style="196" customWidth="1"/>
    <col min="9736" max="9984" width="12.42578125" style="196"/>
    <col min="9985" max="9985" width="4.7109375" style="196" customWidth="1"/>
    <col min="9986" max="9986" width="31.7109375" style="196" customWidth="1"/>
    <col min="9987" max="9987" width="4.7109375" style="196" customWidth="1"/>
    <col min="9988" max="9988" width="12.42578125" style="196" customWidth="1"/>
    <col min="9989" max="9989" width="4.7109375" style="196" customWidth="1"/>
    <col min="9990" max="9990" width="12.42578125" style="196" customWidth="1"/>
    <col min="9991" max="9991" width="3.42578125" style="196" customWidth="1"/>
    <col min="9992" max="10240" width="12.42578125" style="196"/>
    <col min="10241" max="10241" width="4.7109375" style="196" customWidth="1"/>
    <col min="10242" max="10242" width="31.7109375" style="196" customWidth="1"/>
    <col min="10243" max="10243" width="4.7109375" style="196" customWidth="1"/>
    <col min="10244" max="10244" width="12.42578125" style="196" customWidth="1"/>
    <col min="10245" max="10245" width="4.7109375" style="196" customWidth="1"/>
    <col min="10246" max="10246" width="12.42578125" style="196" customWidth="1"/>
    <col min="10247" max="10247" width="3.42578125" style="196" customWidth="1"/>
    <col min="10248" max="10496" width="12.42578125" style="196"/>
    <col min="10497" max="10497" width="4.7109375" style="196" customWidth="1"/>
    <col min="10498" max="10498" width="31.7109375" style="196" customWidth="1"/>
    <col min="10499" max="10499" width="4.7109375" style="196" customWidth="1"/>
    <col min="10500" max="10500" width="12.42578125" style="196" customWidth="1"/>
    <col min="10501" max="10501" width="4.7109375" style="196" customWidth="1"/>
    <col min="10502" max="10502" width="12.42578125" style="196" customWidth="1"/>
    <col min="10503" max="10503" width="3.42578125" style="196" customWidth="1"/>
    <col min="10504" max="10752" width="12.42578125" style="196"/>
    <col min="10753" max="10753" width="4.7109375" style="196" customWidth="1"/>
    <col min="10754" max="10754" width="31.7109375" style="196" customWidth="1"/>
    <col min="10755" max="10755" width="4.7109375" style="196" customWidth="1"/>
    <col min="10756" max="10756" width="12.42578125" style="196" customWidth="1"/>
    <col min="10757" max="10757" width="4.7109375" style="196" customWidth="1"/>
    <col min="10758" max="10758" width="12.42578125" style="196" customWidth="1"/>
    <col min="10759" max="10759" width="3.42578125" style="196" customWidth="1"/>
    <col min="10760" max="11008" width="12.42578125" style="196"/>
    <col min="11009" max="11009" width="4.7109375" style="196" customWidth="1"/>
    <col min="11010" max="11010" width="31.7109375" style="196" customWidth="1"/>
    <col min="11011" max="11011" width="4.7109375" style="196" customWidth="1"/>
    <col min="11012" max="11012" width="12.42578125" style="196" customWidth="1"/>
    <col min="11013" max="11013" width="4.7109375" style="196" customWidth="1"/>
    <col min="11014" max="11014" width="12.42578125" style="196" customWidth="1"/>
    <col min="11015" max="11015" width="3.42578125" style="196" customWidth="1"/>
    <col min="11016" max="11264" width="12.42578125" style="196"/>
    <col min="11265" max="11265" width="4.7109375" style="196" customWidth="1"/>
    <col min="11266" max="11266" width="31.7109375" style="196" customWidth="1"/>
    <col min="11267" max="11267" width="4.7109375" style="196" customWidth="1"/>
    <col min="11268" max="11268" width="12.42578125" style="196" customWidth="1"/>
    <col min="11269" max="11269" width="4.7109375" style="196" customWidth="1"/>
    <col min="11270" max="11270" width="12.42578125" style="196" customWidth="1"/>
    <col min="11271" max="11271" width="3.42578125" style="196" customWidth="1"/>
    <col min="11272" max="11520" width="12.42578125" style="196"/>
    <col min="11521" max="11521" width="4.7109375" style="196" customWidth="1"/>
    <col min="11522" max="11522" width="31.7109375" style="196" customWidth="1"/>
    <col min="11523" max="11523" width="4.7109375" style="196" customWidth="1"/>
    <col min="11524" max="11524" width="12.42578125" style="196" customWidth="1"/>
    <col min="11525" max="11525" width="4.7109375" style="196" customWidth="1"/>
    <col min="11526" max="11526" width="12.42578125" style="196" customWidth="1"/>
    <col min="11527" max="11527" width="3.42578125" style="196" customWidth="1"/>
    <col min="11528" max="11776" width="12.42578125" style="196"/>
    <col min="11777" max="11777" width="4.7109375" style="196" customWidth="1"/>
    <col min="11778" max="11778" width="31.7109375" style="196" customWidth="1"/>
    <col min="11779" max="11779" width="4.7109375" style="196" customWidth="1"/>
    <col min="11780" max="11780" width="12.42578125" style="196" customWidth="1"/>
    <col min="11781" max="11781" width="4.7109375" style="196" customWidth="1"/>
    <col min="11782" max="11782" width="12.42578125" style="196" customWidth="1"/>
    <col min="11783" max="11783" width="3.42578125" style="196" customWidth="1"/>
    <col min="11784" max="12032" width="12.42578125" style="196"/>
    <col min="12033" max="12033" width="4.7109375" style="196" customWidth="1"/>
    <col min="12034" max="12034" width="31.7109375" style="196" customWidth="1"/>
    <col min="12035" max="12035" width="4.7109375" style="196" customWidth="1"/>
    <col min="12036" max="12036" width="12.42578125" style="196" customWidth="1"/>
    <col min="12037" max="12037" width="4.7109375" style="196" customWidth="1"/>
    <col min="12038" max="12038" width="12.42578125" style="196" customWidth="1"/>
    <col min="12039" max="12039" width="3.42578125" style="196" customWidth="1"/>
    <col min="12040" max="12288" width="12.42578125" style="196"/>
    <col min="12289" max="12289" width="4.7109375" style="196" customWidth="1"/>
    <col min="12290" max="12290" width="31.7109375" style="196" customWidth="1"/>
    <col min="12291" max="12291" width="4.7109375" style="196" customWidth="1"/>
    <col min="12292" max="12292" width="12.42578125" style="196" customWidth="1"/>
    <col min="12293" max="12293" width="4.7109375" style="196" customWidth="1"/>
    <col min="12294" max="12294" width="12.42578125" style="196" customWidth="1"/>
    <col min="12295" max="12295" width="3.42578125" style="196" customWidth="1"/>
    <col min="12296" max="12544" width="12.42578125" style="196"/>
    <col min="12545" max="12545" width="4.7109375" style="196" customWidth="1"/>
    <col min="12546" max="12546" width="31.7109375" style="196" customWidth="1"/>
    <col min="12547" max="12547" width="4.7109375" style="196" customWidth="1"/>
    <col min="12548" max="12548" width="12.42578125" style="196" customWidth="1"/>
    <col min="12549" max="12549" width="4.7109375" style="196" customWidth="1"/>
    <col min="12550" max="12550" width="12.42578125" style="196" customWidth="1"/>
    <col min="12551" max="12551" width="3.42578125" style="196" customWidth="1"/>
    <col min="12552" max="12800" width="12.42578125" style="196"/>
    <col min="12801" max="12801" width="4.7109375" style="196" customWidth="1"/>
    <col min="12802" max="12802" width="31.7109375" style="196" customWidth="1"/>
    <col min="12803" max="12803" width="4.7109375" style="196" customWidth="1"/>
    <col min="12804" max="12804" width="12.42578125" style="196" customWidth="1"/>
    <col min="12805" max="12805" width="4.7109375" style="196" customWidth="1"/>
    <col min="12806" max="12806" width="12.42578125" style="196" customWidth="1"/>
    <col min="12807" max="12807" width="3.42578125" style="196" customWidth="1"/>
    <col min="12808" max="13056" width="12.42578125" style="196"/>
    <col min="13057" max="13057" width="4.7109375" style="196" customWidth="1"/>
    <col min="13058" max="13058" width="31.7109375" style="196" customWidth="1"/>
    <col min="13059" max="13059" width="4.7109375" style="196" customWidth="1"/>
    <col min="13060" max="13060" width="12.42578125" style="196" customWidth="1"/>
    <col min="13061" max="13061" width="4.7109375" style="196" customWidth="1"/>
    <col min="13062" max="13062" width="12.42578125" style="196" customWidth="1"/>
    <col min="13063" max="13063" width="3.42578125" style="196" customWidth="1"/>
    <col min="13064" max="13312" width="12.42578125" style="196"/>
    <col min="13313" max="13313" width="4.7109375" style="196" customWidth="1"/>
    <col min="13314" max="13314" width="31.7109375" style="196" customWidth="1"/>
    <col min="13315" max="13315" width="4.7109375" style="196" customWidth="1"/>
    <col min="13316" max="13316" width="12.42578125" style="196" customWidth="1"/>
    <col min="13317" max="13317" width="4.7109375" style="196" customWidth="1"/>
    <col min="13318" max="13318" width="12.42578125" style="196" customWidth="1"/>
    <col min="13319" max="13319" width="3.42578125" style="196" customWidth="1"/>
    <col min="13320" max="13568" width="12.42578125" style="196"/>
    <col min="13569" max="13569" width="4.7109375" style="196" customWidth="1"/>
    <col min="13570" max="13570" width="31.7109375" style="196" customWidth="1"/>
    <col min="13571" max="13571" width="4.7109375" style="196" customWidth="1"/>
    <col min="13572" max="13572" width="12.42578125" style="196" customWidth="1"/>
    <col min="13573" max="13573" width="4.7109375" style="196" customWidth="1"/>
    <col min="13574" max="13574" width="12.42578125" style="196" customWidth="1"/>
    <col min="13575" max="13575" width="3.42578125" style="196" customWidth="1"/>
    <col min="13576" max="13824" width="12.42578125" style="196"/>
    <col min="13825" max="13825" width="4.7109375" style="196" customWidth="1"/>
    <col min="13826" max="13826" width="31.7109375" style="196" customWidth="1"/>
    <col min="13827" max="13827" width="4.7109375" style="196" customWidth="1"/>
    <col min="13828" max="13828" width="12.42578125" style="196" customWidth="1"/>
    <col min="13829" max="13829" width="4.7109375" style="196" customWidth="1"/>
    <col min="13830" max="13830" width="12.42578125" style="196" customWidth="1"/>
    <col min="13831" max="13831" width="3.42578125" style="196" customWidth="1"/>
    <col min="13832" max="14080" width="12.42578125" style="196"/>
    <col min="14081" max="14081" width="4.7109375" style="196" customWidth="1"/>
    <col min="14082" max="14082" width="31.7109375" style="196" customWidth="1"/>
    <col min="14083" max="14083" width="4.7109375" style="196" customWidth="1"/>
    <col min="14084" max="14084" width="12.42578125" style="196" customWidth="1"/>
    <col min="14085" max="14085" width="4.7109375" style="196" customWidth="1"/>
    <col min="14086" max="14086" width="12.42578125" style="196" customWidth="1"/>
    <col min="14087" max="14087" width="3.42578125" style="196" customWidth="1"/>
    <col min="14088" max="14336" width="12.42578125" style="196"/>
    <col min="14337" max="14337" width="4.7109375" style="196" customWidth="1"/>
    <col min="14338" max="14338" width="31.7109375" style="196" customWidth="1"/>
    <col min="14339" max="14339" width="4.7109375" style="196" customWidth="1"/>
    <col min="14340" max="14340" width="12.42578125" style="196" customWidth="1"/>
    <col min="14341" max="14341" width="4.7109375" style="196" customWidth="1"/>
    <col min="14342" max="14342" width="12.42578125" style="196" customWidth="1"/>
    <col min="14343" max="14343" width="3.42578125" style="196" customWidth="1"/>
    <col min="14344" max="14592" width="12.42578125" style="196"/>
    <col min="14593" max="14593" width="4.7109375" style="196" customWidth="1"/>
    <col min="14594" max="14594" width="31.7109375" style="196" customWidth="1"/>
    <col min="14595" max="14595" width="4.7109375" style="196" customWidth="1"/>
    <col min="14596" max="14596" width="12.42578125" style="196" customWidth="1"/>
    <col min="14597" max="14597" width="4.7109375" style="196" customWidth="1"/>
    <col min="14598" max="14598" width="12.42578125" style="196" customWidth="1"/>
    <col min="14599" max="14599" width="3.42578125" style="196" customWidth="1"/>
    <col min="14600" max="14848" width="12.42578125" style="196"/>
    <col min="14849" max="14849" width="4.7109375" style="196" customWidth="1"/>
    <col min="14850" max="14850" width="31.7109375" style="196" customWidth="1"/>
    <col min="14851" max="14851" width="4.7109375" style="196" customWidth="1"/>
    <col min="14852" max="14852" width="12.42578125" style="196" customWidth="1"/>
    <col min="14853" max="14853" width="4.7109375" style="196" customWidth="1"/>
    <col min="14854" max="14854" width="12.42578125" style="196" customWidth="1"/>
    <col min="14855" max="14855" width="3.42578125" style="196" customWidth="1"/>
    <col min="14856" max="15104" width="12.42578125" style="196"/>
    <col min="15105" max="15105" width="4.7109375" style="196" customWidth="1"/>
    <col min="15106" max="15106" width="31.7109375" style="196" customWidth="1"/>
    <col min="15107" max="15107" width="4.7109375" style="196" customWidth="1"/>
    <col min="15108" max="15108" width="12.42578125" style="196" customWidth="1"/>
    <col min="15109" max="15109" width="4.7109375" style="196" customWidth="1"/>
    <col min="15110" max="15110" width="12.42578125" style="196" customWidth="1"/>
    <col min="15111" max="15111" width="3.42578125" style="196" customWidth="1"/>
    <col min="15112" max="15360" width="12.42578125" style="196"/>
    <col min="15361" max="15361" width="4.7109375" style="196" customWidth="1"/>
    <col min="15362" max="15362" width="31.7109375" style="196" customWidth="1"/>
    <col min="15363" max="15363" width="4.7109375" style="196" customWidth="1"/>
    <col min="15364" max="15364" width="12.42578125" style="196" customWidth="1"/>
    <col min="15365" max="15365" width="4.7109375" style="196" customWidth="1"/>
    <col min="15366" max="15366" width="12.42578125" style="196" customWidth="1"/>
    <col min="15367" max="15367" width="3.42578125" style="196" customWidth="1"/>
    <col min="15368" max="15616" width="12.42578125" style="196"/>
    <col min="15617" max="15617" width="4.7109375" style="196" customWidth="1"/>
    <col min="15618" max="15618" width="31.7109375" style="196" customWidth="1"/>
    <col min="15619" max="15619" width="4.7109375" style="196" customWidth="1"/>
    <col min="15620" max="15620" width="12.42578125" style="196" customWidth="1"/>
    <col min="15621" max="15621" width="4.7109375" style="196" customWidth="1"/>
    <col min="15622" max="15622" width="12.42578125" style="196" customWidth="1"/>
    <col min="15623" max="15623" width="3.42578125" style="196" customWidth="1"/>
    <col min="15624" max="15872" width="12.42578125" style="196"/>
    <col min="15873" max="15873" width="4.7109375" style="196" customWidth="1"/>
    <col min="15874" max="15874" width="31.7109375" style="196" customWidth="1"/>
    <col min="15875" max="15875" width="4.7109375" style="196" customWidth="1"/>
    <col min="15876" max="15876" width="12.42578125" style="196" customWidth="1"/>
    <col min="15877" max="15877" width="4.7109375" style="196" customWidth="1"/>
    <col min="15878" max="15878" width="12.42578125" style="196" customWidth="1"/>
    <col min="15879" max="15879" width="3.42578125" style="196" customWidth="1"/>
    <col min="15880" max="16128" width="12.42578125" style="196"/>
    <col min="16129" max="16129" width="4.7109375" style="196" customWidth="1"/>
    <col min="16130" max="16130" width="31.7109375" style="196" customWidth="1"/>
    <col min="16131" max="16131" width="4.7109375" style="196" customWidth="1"/>
    <col min="16132" max="16132" width="12.42578125" style="196" customWidth="1"/>
    <col min="16133" max="16133" width="4.7109375" style="196" customWidth="1"/>
    <col min="16134" max="16134" width="12.42578125" style="196" customWidth="1"/>
    <col min="16135" max="16135" width="3.42578125" style="196" customWidth="1"/>
    <col min="16136" max="16384" width="12.42578125" style="196"/>
  </cols>
  <sheetData>
    <row r="3" spans="1:6" x14ac:dyDescent="0.2">
      <c r="B3" s="196" t="s">
        <v>246</v>
      </c>
    </row>
    <row r="5" spans="1:6" x14ac:dyDescent="0.2">
      <c r="B5" s="198" t="s">
        <v>261</v>
      </c>
    </row>
    <row r="8" spans="1:6" x14ac:dyDescent="0.2">
      <c r="B8" s="196" t="s">
        <v>247</v>
      </c>
    </row>
    <row r="9" spans="1:6" x14ac:dyDescent="0.2">
      <c r="D9" s="196" t="s">
        <v>262</v>
      </c>
    </row>
    <row r="11" spans="1:6" x14ac:dyDescent="0.2">
      <c r="D11" s="196">
        <v>2015</v>
      </c>
      <c r="F11" s="196">
        <v>2016</v>
      </c>
    </row>
    <row r="12" spans="1:6" x14ac:dyDescent="0.2">
      <c r="D12" s="197"/>
      <c r="E12" s="197"/>
      <c r="F12" s="197"/>
    </row>
    <row r="13" spans="1:6" x14ac:dyDescent="0.2">
      <c r="D13" s="199"/>
      <c r="E13" s="199"/>
      <c r="F13" s="199"/>
    </row>
    <row r="14" spans="1:6" x14ac:dyDescent="0.2">
      <c r="A14" s="196">
        <v>1</v>
      </c>
      <c r="B14" s="196" t="s">
        <v>248</v>
      </c>
      <c r="D14" s="199">
        <v>16081</v>
      </c>
      <c r="E14" s="199"/>
      <c r="F14" s="199">
        <f>D36</f>
        <v>20519</v>
      </c>
    </row>
    <row r="15" spans="1:6" x14ac:dyDescent="0.2">
      <c r="D15" s="199"/>
      <c r="E15" s="199"/>
      <c r="F15" s="199"/>
    </row>
    <row r="16" spans="1:6" x14ac:dyDescent="0.2">
      <c r="D16" s="199"/>
      <c r="E16" s="199"/>
      <c r="F16" s="199"/>
    </row>
    <row r="17" spans="1:9" x14ac:dyDescent="0.2">
      <c r="B17" s="196" t="s">
        <v>249</v>
      </c>
      <c r="D17" s="199"/>
      <c r="E17" s="199"/>
      <c r="F17" s="199"/>
    </row>
    <row r="18" spans="1:9" x14ac:dyDescent="0.2">
      <c r="D18" s="199"/>
      <c r="E18" s="199"/>
      <c r="F18" s="199"/>
    </row>
    <row r="19" spans="1:9" x14ac:dyDescent="0.2">
      <c r="A19" s="196">
        <v>2</v>
      </c>
      <c r="B19" s="196" t="s">
        <v>250</v>
      </c>
      <c r="D19" s="199">
        <v>7400</v>
      </c>
      <c r="E19" s="199"/>
      <c r="F19" s="199">
        <v>7400</v>
      </c>
    </row>
    <row r="20" spans="1:9" x14ac:dyDescent="0.2">
      <c r="D20" s="199"/>
      <c r="E20" s="199"/>
      <c r="F20" s="199"/>
    </row>
    <row r="21" spans="1:9" x14ac:dyDescent="0.2">
      <c r="A21" s="196">
        <v>3</v>
      </c>
      <c r="B21" s="196" t="s">
        <v>251</v>
      </c>
      <c r="D21" s="199">
        <v>2111</v>
      </c>
      <c r="E21" s="199"/>
      <c r="F21" s="199">
        <v>2896</v>
      </c>
      <c r="I21" s="203"/>
    </row>
    <row r="22" spans="1:9" x14ac:dyDescent="0.2">
      <c r="D22" s="199"/>
      <c r="E22" s="199"/>
      <c r="F22" s="199"/>
    </row>
    <row r="23" spans="1:9" x14ac:dyDescent="0.2">
      <c r="D23" s="200"/>
      <c r="E23" s="200"/>
      <c r="F23" s="200"/>
    </row>
    <row r="24" spans="1:9" x14ac:dyDescent="0.2">
      <c r="D24" s="199">
        <f>SUM(D13:D21)</f>
        <v>25592</v>
      </c>
      <c r="E24" s="199"/>
      <c r="F24" s="199">
        <f>SUM(F14:F21)</f>
        <v>30815</v>
      </c>
      <c r="H24" s="203"/>
    </row>
    <row r="25" spans="1:9" x14ac:dyDescent="0.2">
      <c r="B25" s="196" t="s">
        <v>252</v>
      </c>
      <c r="D25" s="199"/>
      <c r="E25" s="199"/>
      <c r="F25" s="199"/>
    </row>
    <row r="26" spans="1:9" x14ac:dyDescent="0.2">
      <c r="D26" s="199"/>
      <c r="E26" s="199"/>
      <c r="F26" s="199"/>
    </row>
    <row r="27" spans="1:9" x14ac:dyDescent="0.2">
      <c r="A27" s="196">
        <v>4</v>
      </c>
      <c r="B27" s="196" t="s">
        <v>253</v>
      </c>
      <c r="D27" s="199">
        <v>2003</v>
      </c>
      <c r="E27" s="199"/>
      <c r="F27" s="199">
        <v>3060</v>
      </c>
      <c r="I27" s="203"/>
    </row>
    <row r="28" spans="1:9" x14ac:dyDescent="0.2">
      <c r="D28" s="199"/>
      <c r="E28" s="199"/>
      <c r="F28" s="199"/>
    </row>
    <row r="29" spans="1:9" x14ac:dyDescent="0.2">
      <c r="A29" s="196">
        <v>5</v>
      </c>
      <c r="B29" s="196" t="s">
        <v>254</v>
      </c>
      <c r="D29" s="199"/>
      <c r="E29" s="199"/>
      <c r="F29" s="199"/>
    </row>
    <row r="30" spans="1:9" x14ac:dyDescent="0.2">
      <c r="B30" s="196" t="s">
        <v>255</v>
      </c>
      <c r="D30" s="199">
        <v>0</v>
      </c>
      <c r="E30" s="199"/>
      <c r="F30" s="199">
        <v>0</v>
      </c>
    </row>
    <row r="31" spans="1:9" x14ac:dyDescent="0.2">
      <c r="D31" s="199"/>
      <c r="E31" s="199"/>
      <c r="F31" s="199"/>
    </row>
    <row r="32" spans="1:9" x14ac:dyDescent="0.2">
      <c r="A32" s="196">
        <v>6</v>
      </c>
      <c r="B32" s="196" t="s">
        <v>256</v>
      </c>
      <c r="D32" s="199">
        <v>3070</v>
      </c>
      <c r="E32" s="199"/>
      <c r="F32" s="199">
        <v>3178.78</v>
      </c>
      <c r="H32" s="203"/>
    </row>
    <row r="33" spans="1:9" x14ac:dyDescent="0.2">
      <c r="D33" s="199"/>
      <c r="E33" s="199"/>
      <c r="F33" s="199"/>
    </row>
    <row r="34" spans="1:9" x14ac:dyDescent="0.2">
      <c r="D34" s="199"/>
      <c r="E34" s="199"/>
      <c r="F34" s="199"/>
    </row>
    <row r="35" spans="1:9" x14ac:dyDescent="0.2">
      <c r="D35" s="200"/>
      <c r="E35" s="200"/>
      <c r="F35" s="200"/>
    </row>
    <row r="36" spans="1:9" x14ac:dyDescent="0.2">
      <c r="A36" s="196">
        <v>7</v>
      </c>
      <c r="B36" s="196" t="s">
        <v>257</v>
      </c>
      <c r="D36" s="199">
        <f>SUM(D14:D22)-SUM(D27:D34)</f>
        <v>20519</v>
      </c>
      <c r="E36" s="199"/>
      <c r="F36" s="199">
        <f t="shared" ref="F36" si="0">SUM(F14:F22)-SUM(F27:F34)</f>
        <v>24576.22</v>
      </c>
      <c r="I36" s="203"/>
    </row>
    <row r="37" spans="1:9" x14ac:dyDescent="0.2">
      <c r="D37" s="199"/>
      <c r="E37" s="199"/>
      <c r="F37" s="199"/>
    </row>
    <row r="38" spans="1:9" ht="15.75" thickBot="1" x14ac:dyDescent="0.25">
      <c r="D38" s="199"/>
      <c r="E38" s="199"/>
      <c r="F38" s="199"/>
    </row>
    <row r="39" spans="1:9" ht="15.75" thickTop="1" x14ac:dyDescent="0.2">
      <c r="D39" s="201"/>
      <c r="E39" s="201"/>
      <c r="F39" s="201"/>
    </row>
    <row r="40" spans="1:9" x14ac:dyDescent="0.2">
      <c r="A40" s="196">
        <v>8</v>
      </c>
      <c r="B40" s="196" t="s">
        <v>258</v>
      </c>
      <c r="D40" s="199">
        <f>D36</f>
        <v>20519</v>
      </c>
      <c r="E40" s="199"/>
      <c r="F40" s="199">
        <f t="shared" ref="F40" si="1">F36</f>
        <v>24576.22</v>
      </c>
    </row>
    <row r="41" spans="1:9" x14ac:dyDescent="0.2">
      <c r="D41" s="199"/>
      <c r="E41" s="199"/>
      <c r="F41" s="199"/>
    </row>
    <row r="42" spans="1:9" x14ac:dyDescent="0.2">
      <c r="A42" s="196">
        <v>9</v>
      </c>
      <c r="B42" s="196" t="s">
        <v>259</v>
      </c>
      <c r="D42" s="199">
        <v>41128</v>
      </c>
      <c r="E42" s="199"/>
      <c r="F42" s="199">
        <v>41128</v>
      </c>
    </row>
    <row r="43" spans="1:9" x14ac:dyDescent="0.2">
      <c r="D43" s="199"/>
      <c r="E43" s="199"/>
      <c r="F43" s="199"/>
    </row>
    <row r="44" spans="1:9" x14ac:dyDescent="0.2">
      <c r="A44" s="196">
        <v>10</v>
      </c>
      <c r="B44" s="196" t="s">
        <v>260</v>
      </c>
      <c r="D44" s="199">
        <v>0</v>
      </c>
      <c r="E44" s="199"/>
      <c r="F44" s="199">
        <v>0</v>
      </c>
    </row>
    <row r="45" spans="1:9" x14ac:dyDescent="0.2">
      <c r="D45" s="199"/>
      <c r="E45" s="199"/>
      <c r="F45" s="199"/>
    </row>
    <row r="46" spans="1:9" ht="15.75" thickBot="1" x14ac:dyDescent="0.25"/>
    <row r="47" spans="1:9" x14ac:dyDescent="0.2">
      <c r="D47" s="202"/>
      <c r="E47" s="202"/>
      <c r="F47" s="202"/>
    </row>
  </sheetData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3"/>
  <sheetViews>
    <sheetView topLeftCell="A4" workbookViewId="0">
      <selection activeCell="M24" sqref="M24"/>
    </sheetView>
  </sheetViews>
  <sheetFormatPr defaultColWidth="12.42578125" defaultRowHeight="12.75" x14ac:dyDescent="0.2"/>
  <cols>
    <col min="1" max="1" width="4.7109375" style="208" customWidth="1"/>
    <col min="2" max="2" width="3.42578125" style="208" customWidth="1"/>
    <col min="3" max="3" width="12.42578125" style="207" customWidth="1"/>
    <col min="4" max="5" width="3.42578125" style="208" customWidth="1"/>
    <col min="6" max="6" width="33" style="208" customWidth="1"/>
    <col min="7" max="7" width="12.42578125" style="208" customWidth="1"/>
    <col min="8" max="8" width="4.7109375" style="208" customWidth="1"/>
    <col min="9" max="9" width="3.42578125" style="208" customWidth="1"/>
    <col min="10" max="10" width="15" style="207" customWidth="1"/>
    <col min="11" max="12" width="3.42578125" style="208" customWidth="1"/>
    <col min="13" max="13" width="33" style="208" customWidth="1"/>
    <col min="14" max="14" width="3.42578125" style="208" customWidth="1"/>
    <col min="15" max="15" width="12.42578125" style="208" customWidth="1"/>
    <col min="16" max="18" width="3.42578125" style="208" customWidth="1"/>
    <col min="19" max="19" width="30.42578125" style="208" customWidth="1"/>
    <col min="20" max="20" width="3.42578125" style="208" customWidth="1"/>
    <col min="21" max="21" width="12.42578125" style="208" customWidth="1"/>
    <col min="22" max="23" width="3.42578125" style="208" customWidth="1"/>
    <col min="24" max="24" width="4.5703125" style="208" customWidth="1"/>
    <col min="25" max="256" width="12.42578125" style="208"/>
    <col min="257" max="257" width="4.7109375" style="208" customWidth="1"/>
    <col min="258" max="258" width="3.42578125" style="208" customWidth="1"/>
    <col min="259" max="259" width="12.42578125" style="208" customWidth="1"/>
    <col min="260" max="261" width="3.42578125" style="208" customWidth="1"/>
    <col min="262" max="262" width="33" style="208" customWidth="1"/>
    <col min="263" max="263" width="12.42578125" style="208" customWidth="1"/>
    <col min="264" max="264" width="4.7109375" style="208" customWidth="1"/>
    <col min="265" max="265" width="3.42578125" style="208" customWidth="1"/>
    <col min="266" max="266" width="15" style="208" customWidth="1"/>
    <col min="267" max="268" width="3.42578125" style="208" customWidth="1"/>
    <col min="269" max="269" width="33" style="208" customWidth="1"/>
    <col min="270" max="270" width="3.42578125" style="208" customWidth="1"/>
    <col min="271" max="271" width="12.42578125" style="208" customWidth="1"/>
    <col min="272" max="274" width="3.42578125" style="208" customWidth="1"/>
    <col min="275" max="275" width="30.42578125" style="208" customWidth="1"/>
    <col min="276" max="276" width="3.42578125" style="208" customWidth="1"/>
    <col min="277" max="277" width="12.42578125" style="208" customWidth="1"/>
    <col min="278" max="279" width="3.42578125" style="208" customWidth="1"/>
    <col min="280" max="280" width="4.5703125" style="208" customWidth="1"/>
    <col min="281" max="512" width="12.42578125" style="208"/>
    <col min="513" max="513" width="4.7109375" style="208" customWidth="1"/>
    <col min="514" max="514" width="3.42578125" style="208" customWidth="1"/>
    <col min="515" max="515" width="12.42578125" style="208" customWidth="1"/>
    <col min="516" max="517" width="3.42578125" style="208" customWidth="1"/>
    <col min="518" max="518" width="33" style="208" customWidth="1"/>
    <col min="519" max="519" width="12.42578125" style="208" customWidth="1"/>
    <col min="520" max="520" width="4.7109375" style="208" customWidth="1"/>
    <col min="521" max="521" width="3.42578125" style="208" customWidth="1"/>
    <col min="522" max="522" width="15" style="208" customWidth="1"/>
    <col min="523" max="524" width="3.42578125" style="208" customWidth="1"/>
    <col min="525" max="525" width="33" style="208" customWidth="1"/>
    <col min="526" max="526" width="3.42578125" style="208" customWidth="1"/>
    <col min="527" max="527" width="12.42578125" style="208" customWidth="1"/>
    <col min="528" max="530" width="3.42578125" style="208" customWidth="1"/>
    <col min="531" max="531" width="30.42578125" style="208" customWidth="1"/>
    <col min="532" max="532" width="3.42578125" style="208" customWidth="1"/>
    <col min="533" max="533" width="12.42578125" style="208" customWidth="1"/>
    <col min="534" max="535" width="3.42578125" style="208" customWidth="1"/>
    <col min="536" max="536" width="4.5703125" style="208" customWidth="1"/>
    <col min="537" max="768" width="12.42578125" style="208"/>
    <col min="769" max="769" width="4.7109375" style="208" customWidth="1"/>
    <col min="770" max="770" width="3.42578125" style="208" customWidth="1"/>
    <col min="771" max="771" width="12.42578125" style="208" customWidth="1"/>
    <col min="772" max="773" width="3.42578125" style="208" customWidth="1"/>
    <col min="774" max="774" width="33" style="208" customWidth="1"/>
    <col min="775" max="775" width="12.42578125" style="208" customWidth="1"/>
    <col min="776" max="776" width="4.7109375" style="208" customWidth="1"/>
    <col min="777" max="777" width="3.42578125" style="208" customWidth="1"/>
    <col min="778" max="778" width="15" style="208" customWidth="1"/>
    <col min="779" max="780" width="3.42578125" style="208" customWidth="1"/>
    <col min="781" max="781" width="33" style="208" customWidth="1"/>
    <col min="782" max="782" width="3.42578125" style="208" customWidth="1"/>
    <col min="783" max="783" width="12.42578125" style="208" customWidth="1"/>
    <col min="784" max="786" width="3.42578125" style="208" customWidth="1"/>
    <col min="787" max="787" width="30.42578125" style="208" customWidth="1"/>
    <col min="788" max="788" width="3.42578125" style="208" customWidth="1"/>
    <col min="789" max="789" width="12.42578125" style="208" customWidth="1"/>
    <col min="790" max="791" width="3.42578125" style="208" customWidth="1"/>
    <col min="792" max="792" width="4.5703125" style="208" customWidth="1"/>
    <col min="793" max="1024" width="12.42578125" style="208"/>
    <col min="1025" max="1025" width="4.7109375" style="208" customWidth="1"/>
    <col min="1026" max="1026" width="3.42578125" style="208" customWidth="1"/>
    <col min="1027" max="1027" width="12.42578125" style="208" customWidth="1"/>
    <col min="1028" max="1029" width="3.42578125" style="208" customWidth="1"/>
    <col min="1030" max="1030" width="33" style="208" customWidth="1"/>
    <col min="1031" max="1031" width="12.42578125" style="208" customWidth="1"/>
    <col min="1032" max="1032" width="4.7109375" style="208" customWidth="1"/>
    <col min="1033" max="1033" width="3.42578125" style="208" customWidth="1"/>
    <col min="1034" max="1034" width="15" style="208" customWidth="1"/>
    <col min="1035" max="1036" width="3.42578125" style="208" customWidth="1"/>
    <col min="1037" max="1037" width="33" style="208" customWidth="1"/>
    <col min="1038" max="1038" width="3.42578125" style="208" customWidth="1"/>
    <col min="1039" max="1039" width="12.42578125" style="208" customWidth="1"/>
    <col min="1040" max="1042" width="3.42578125" style="208" customWidth="1"/>
    <col min="1043" max="1043" width="30.42578125" style="208" customWidth="1"/>
    <col min="1044" max="1044" width="3.42578125" style="208" customWidth="1"/>
    <col min="1045" max="1045" width="12.42578125" style="208" customWidth="1"/>
    <col min="1046" max="1047" width="3.42578125" style="208" customWidth="1"/>
    <col min="1048" max="1048" width="4.5703125" style="208" customWidth="1"/>
    <col min="1049" max="1280" width="12.42578125" style="208"/>
    <col min="1281" max="1281" width="4.7109375" style="208" customWidth="1"/>
    <col min="1282" max="1282" width="3.42578125" style="208" customWidth="1"/>
    <col min="1283" max="1283" width="12.42578125" style="208" customWidth="1"/>
    <col min="1284" max="1285" width="3.42578125" style="208" customWidth="1"/>
    <col min="1286" max="1286" width="33" style="208" customWidth="1"/>
    <col min="1287" max="1287" width="12.42578125" style="208" customWidth="1"/>
    <col min="1288" max="1288" width="4.7109375" style="208" customWidth="1"/>
    <col min="1289" max="1289" width="3.42578125" style="208" customWidth="1"/>
    <col min="1290" max="1290" width="15" style="208" customWidth="1"/>
    <col min="1291" max="1292" width="3.42578125" style="208" customWidth="1"/>
    <col min="1293" max="1293" width="33" style="208" customWidth="1"/>
    <col min="1294" max="1294" width="3.42578125" style="208" customWidth="1"/>
    <col min="1295" max="1295" width="12.42578125" style="208" customWidth="1"/>
    <col min="1296" max="1298" width="3.42578125" style="208" customWidth="1"/>
    <col min="1299" max="1299" width="30.42578125" style="208" customWidth="1"/>
    <col min="1300" max="1300" width="3.42578125" style="208" customWidth="1"/>
    <col min="1301" max="1301" width="12.42578125" style="208" customWidth="1"/>
    <col min="1302" max="1303" width="3.42578125" style="208" customWidth="1"/>
    <col min="1304" max="1304" width="4.5703125" style="208" customWidth="1"/>
    <col min="1305" max="1536" width="12.42578125" style="208"/>
    <col min="1537" max="1537" width="4.7109375" style="208" customWidth="1"/>
    <col min="1538" max="1538" width="3.42578125" style="208" customWidth="1"/>
    <col min="1539" max="1539" width="12.42578125" style="208" customWidth="1"/>
    <col min="1540" max="1541" width="3.42578125" style="208" customWidth="1"/>
    <col min="1542" max="1542" width="33" style="208" customWidth="1"/>
    <col min="1543" max="1543" width="12.42578125" style="208" customWidth="1"/>
    <col min="1544" max="1544" width="4.7109375" style="208" customWidth="1"/>
    <col min="1545" max="1545" width="3.42578125" style="208" customWidth="1"/>
    <col min="1546" max="1546" width="15" style="208" customWidth="1"/>
    <col min="1547" max="1548" width="3.42578125" style="208" customWidth="1"/>
    <col min="1549" max="1549" width="33" style="208" customWidth="1"/>
    <col min="1550" max="1550" width="3.42578125" style="208" customWidth="1"/>
    <col min="1551" max="1551" width="12.42578125" style="208" customWidth="1"/>
    <col min="1552" max="1554" width="3.42578125" style="208" customWidth="1"/>
    <col min="1555" max="1555" width="30.42578125" style="208" customWidth="1"/>
    <col min="1556" max="1556" width="3.42578125" style="208" customWidth="1"/>
    <col min="1557" max="1557" width="12.42578125" style="208" customWidth="1"/>
    <col min="1558" max="1559" width="3.42578125" style="208" customWidth="1"/>
    <col min="1560" max="1560" width="4.5703125" style="208" customWidth="1"/>
    <col min="1561" max="1792" width="12.42578125" style="208"/>
    <col min="1793" max="1793" width="4.7109375" style="208" customWidth="1"/>
    <col min="1794" max="1794" width="3.42578125" style="208" customWidth="1"/>
    <col min="1795" max="1795" width="12.42578125" style="208" customWidth="1"/>
    <col min="1796" max="1797" width="3.42578125" style="208" customWidth="1"/>
    <col min="1798" max="1798" width="33" style="208" customWidth="1"/>
    <col min="1799" max="1799" width="12.42578125" style="208" customWidth="1"/>
    <col min="1800" max="1800" width="4.7109375" style="208" customWidth="1"/>
    <col min="1801" max="1801" width="3.42578125" style="208" customWidth="1"/>
    <col min="1802" max="1802" width="15" style="208" customWidth="1"/>
    <col min="1803" max="1804" width="3.42578125" style="208" customWidth="1"/>
    <col min="1805" max="1805" width="33" style="208" customWidth="1"/>
    <col min="1806" max="1806" width="3.42578125" style="208" customWidth="1"/>
    <col min="1807" max="1807" width="12.42578125" style="208" customWidth="1"/>
    <col min="1808" max="1810" width="3.42578125" style="208" customWidth="1"/>
    <col min="1811" max="1811" width="30.42578125" style="208" customWidth="1"/>
    <col min="1812" max="1812" width="3.42578125" style="208" customWidth="1"/>
    <col min="1813" max="1813" width="12.42578125" style="208" customWidth="1"/>
    <col min="1814" max="1815" width="3.42578125" style="208" customWidth="1"/>
    <col min="1816" max="1816" width="4.5703125" style="208" customWidth="1"/>
    <col min="1817" max="2048" width="12.42578125" style="208"/>
    <col min="2049" max="2049" width="4.7109375" style="208" customWidth="1"/>
    <col min="2050" max="2050" width="3.42578125" style="208" customWidth="1"/>
    <col min="2051" max="2051" width="12.42578125" style="208" customWidth="1"/>
    <col min="2052" max="2053" width="3.42578125" style="208" customWidth="1"/>
    <col min="2054" max="2054" width="33" style="208" customWidth="1"/>
    <col min="2055" max="2055" width="12.42578125" style="208" customWidth="1"/>
    <col min="2056" max="2056" width="4.7109375" style="208" customWidth="1"/>
    <col min="2057" max="2057" width="3.42578125" style="208" customWidth="1"/>
    <col min="2058" max="2058" width="15" style="208" customWidth="1"/>
    <col min="2059" max="2060" width="3.42578125" style="208" customWidth="1"/>
    <col min="2061" max="2061" width="33" style="208" customWidth="1"/>
    <col min="2062" max="2062" width="3.42578125" style="208" customWidth="1"/>
    <col min="2063" max="2063" width="12.42578125" style="208" customWidth="1"/>
    <col min="2064" max="2066" width="3.42578125" style="208" customWidth="1"/>
    <col min="2067" max="2067" width="30.42578125" style="208" customWidth="1"/>
    <col min="2068" max="2068" width="3.42578125" style="208" customWidth="1"/>
    <col min="2069" max="2069" width="12.42578125" style="208" customWidth="1"/>
    <col min="2070" max="2071" width="3.42578125" style="208" customWidth="1"/>
    <col min="2072" max="2072" width="4.5703125" style="208" customWidth="1"/>
    <col min="2073" max="2304" width="12.42578125" style="208"/>
    <col min="2305" max="2305" width="4.7109375" style="208" customWidth="1"/>
    <col min="2306" max="2306" width="3.42578125" style="208" customWidth="1"/>
    <col min="2307" max="2307" width="12.42578125" style="208" customWidth="1"/>
    <col min="2308" max="2309" width="3.42578125" style="208" customWidth="1"/>
    <col min="2310" max="2310" width="33" style="208" customWidth="1"/>
    <col min="2311" max="2311" width="12.42578125" style="208" customWidth="1"/>
    <col min="2312" max="2312" width="4.7109375" style="208" customWidth="1"/>
    <col min="2313" max="2313" width="3.42578125" style="208" customWidth="1"/>
    <col min="2314" max="2314" width="15" style="208" customWidth="1"/>
    <col min="2315" max="2316" width="3.42578125" style="208" customWidth="1"/>
    <col min="2317" max="2317" width="33" style="208" customWidth="1"/>
    <col min="2318" max="2318" width="3.42578125" style="208" customWidth="1"/>
    <col min="2319" max="2319" width="12.42578125" style="208" customWidth="1"/>
    <col min="2320" max="2322" width="3.42578125" style="208" customWidth="1"/>
    <col min="2323" max="2323" width="30.42578125" style="208" customWidth="1"/>
    <col min="2324" max="2324" width="3.42578125" style="208" customWidth="1"/>
    <col min="2325" max="2325" width="12.42578125" style="208" customWidth="1"/>
    <col min="2326" max="2327" width="3.42578125" style="208" customWidth="1"/>
    <col min="2328" max="2328" width="4.5703125" style="208" customWidth="1"/>
    <col min="2329" max="2560" width="12.42578125" style="208"/>
    <col min="2561" max="2561" width="4.7109375" style="208" customWidth="1"/>
    <col min="2562" max="2562" width="3.42578125" style="208" customWidth="1"/>
    <col min="2563" max="2563" width="12.42578125" style="208" customWidth="1"/>
    <col min="2564" max="2565" width="3.42578125" style="208" customWidth="1"/>
    <col min="2566" max="2566" width="33" style="208" customWidth="1"/>
    <col min="2567" max="2567" width="12.42578125" style="208" customWidth="1"/>
    <col min="2568" max="2568" width="4.7109375" style="208" customWidth="1"/>
    <col min="2569" max="2569" width="3.42578125" style="208" customWidth="1"/>
    <col min="2570" max="2570" width="15" style="208" customWidth="1"/>
    <col min="2571" max="2572" width="3.42578125" style="208" customWidth="1"/>
    <col min="2573" max="2573" width="33" style="208" customWidth="1"/>
    <col min="2574" max="2574" width="3.42578125" style="208" customWidth="1"/>
    <col min="2575" max="2575" width="12.42578125" style="208" customWidth="1"/>
    <col min="2576" max="2578" width="3.42578125" style="208" customWidth="1"/>
    <col min="2579" max="2579" width="30.42578125" style="208" customWidth="1"/>
    <col min="2580" max="2580" width="3.42578125" style="208" customWidth="1"/>
    <col min="2581" max="2581" width="12.42578125" style="208" customWidth="1"/>
    <col min="2582" max="2583" width="3.42578125" style="208" customWidth="1"/>
    <col min="2584" max="2584" width="4.5703125" style="208" customWidth="1"/>
    <col min="2585" max="2816" width="12.42578125" style="208"/>
    <col min="2817" max="2817" width="4.7109375" style="208" customWidth="1"/>
    <col min="2818" max="2818" width="3.42578125" style="208" customWidth="1"/>
    <col min="2819" max="2819" width="12.42578125" style="208" customWidth="1"/>
    <col min="2820" max="2821" width="3.42578125" style="208" customWidth="1"/>
    <col min="2822" max="2822" width="33" style="208" customWidth="1"/>
    <col min="2823" max="2823" width="12.42578125" style="208" customWidth="1"/>
    <col min="2824" max="2824" width="4.7109375" style="208" customWidth="1"/>
    <col min="2825" max="2825" width="3.42578125" style="208" customWidth="1"/>
    <col min="2826" max="2826" width="15" style="208" customWidth="1"/>
    <col min="2827" max="2828" width="3.42578125" style="208" customWidth="1"/>
    <col min="2829" max="2829" width="33" style="208" customWidth="1"/>
    <col min="2830" max="2830" width="3.42578125" style="208" customWidth="1"/>
    <col min="2831" max="2831" width="12.42578125" style="208" customWidth="1"/>
    <col min="2832" max="2834" width="3.42578125" style="208" customWidth="1"/>
    <col min="2835" max="2835" width="30.42578125" style="208" customWidth="1"/>
    <col min="2836" max="2836" width="3.42578125" style="208" customWidth="1"/>
    <col min="2837" max="2837" width="12.42578125" style="208" customWidth="1"/>
    <col min="2838" max="2839" width="3.42578125" style="208" customWidth="1"/>
    <col min="2840" max="2840" width="4.5703125" style="208" customWidth="1"/>
    <col min="2841" max="3072" width="12.42578125" style="208"/>
    <col min="3073" max="3073" width="4.7109375" style="208" customWidth="1"/>
    <col min="3074" max="3074" width="3.42578125" style="208" customWidth="1"/>
    <col min="3075" max="3075" width="12.42578125" style="208" customWidth="1"/>
    <col min="3076" max="3077" width="3.42578125" style="208" customWidth="1"/>
    <col min="3078" max="3078" width="33" style="208" customWidth="1"/>
    <col min="3079" max="3079" width="12.42578125" style="208" customWidth="1"/>
    <col min="3080" max="3080" width="4.7109375" style="208" customWidth="1"/>
    <col min="3081" max="3081" width="3.42578125" style="208" customWidth="1"/>
    <col min="3082" max="3082" width="15" style="208" customWidth="1"/>
    <col min="3083" max="3084" width="3.42578125" style="208" customWidth="1"/>
    <col min="3085" max="3085" width="33" style="208" customWidth="1"/>
    <col min="3086" max="3086" width="3.42578125" style="208" customWidth="1"/>
    <col min="3087" max="3087" width="12.42578125" style="208" customWidth="1"/>
    <col min="3088" max="3090" width="3.42578125" style="208" customWidth="1"/>
    <col min="3091" max="3091" width="30.42578125" style="208" customWidth="1"/>
    <col min="3092" max="3092" width="3.42578125" style="208" customWidth="1"/>
    <col min="3093" max="3093" width="12.42578125" style="208" customWidth="1"/>
    <col min="3094" max="3095" width="3.42578125" style="208" customWidth="1"/>
    <col min="3096" max="3096" width="4.5703125" style="208" customWidth="1"/>
    <col min="3097" max="3328" width="12.42578125" style="208"/>
    <col min="3329" max="3329" width="4.7109375" style="208" customWidth="1"/>
    <col min="3330" max="3330" width="3.42578125" style="208" customWidth="1"/>
    <col min="3331" max="3331" width="12.42578125" style="208" customWidth="1"/>
    <col min="3332" max="3333" width="3.42578125" style="208" customWidth="1"/>
    <col min="3334" max="3334" width="33" style="208" customWidth="1"/>
    <col min="3335" max="3335" width="12.42578125" style="208" customWidth="1"/>
    <col min="3336" max="3336" width="4.7109375" style="208" customWidth="1"/>
    <col min="3337" max="3337" width="3.42578125" style="208" customWidth="1"/>
    <col min="3338" max="3338" width="15" style="208" customWidth="1"/>
    <col min="3339" max="3340" width="3.42578125" style="208" customWidth="1"/>
    <col min="3341" max="3341" width="33" style="208" customWidth="1"/>
    <col min="3342" max="3342" width="3.42578125" style="208" customWidth="1"/>
    <col min="3343" max="3343" width="12.42578125" style="208" customWidth="1"/>
    <col min="3344" max="3346" width="3.42578125" style="208" customWidth="1"/>
    <col min="3347" max="3347" width="30.42578125" style="208" customWidth="1"/>
    <col min="3348" max="3348" width="3.42578125" style="208" customWidth="1"/>
    <col min="3349" max="3349" width="12.42578125" style="208" customWidth="1"/>
    <col min="3350" max="3351" width="3.42578125" style="208" customWidth="1"/>
    <col min="3352" max="3352" width="4.5703125" style="208" customWidth="1"/>
    <col min="3353" max="3584" width="12.42578125" style="208"/>
    <col min="3585" max="3585" width="4.7109375" style="208" customWidth="1"/>
    <col min="3586" max="3586" width="3.42578125" style="208" customWidth="1"/>
    <col min="3587" max="3587" width="12.42578125" style="208" customWidth="1"/>
    <col min="3588" max="3589" width="3.42578125" style="208" customWidth="1"/>
    <col min="3590" max="3590" width="33" style="208" customWidth="1"/>
    <col min="3591" max="3591" width="12.42578125" style="208" customWidth="1"/>
    <col min="3592" max="3592" width="4.7109375" style="208" customWidth="1"/>
    <col min="3593" max="3593" width="3.42578125" style="208" customWidth="1"/>
    <col min="3594" max="3594" width="15" style="208" customWidth="1"/>
    <col min="3595" max="3596" width="3.42578125" style="208" customWidth="1"/>
    <col min="3597" max="3597" width="33" style="208" customWidth="1"/>
    <col min="3598" max="3598" width="3.42578125" style="208" customWidth="1"/>
    <col min="3599" max="3599" width="12.42578125" style="208" customWidth="1"/>
    <col min="3600" max="3602" width="3.42578125" style="208" customWidth="1"/>
    <col min="3603" max="3603" width="30.42578125" style="208" customWidth="1"/>
    <col min="3604" max="3604" width="3.42578125" style="208" customWidth="1"/>
    <col min="3605" max="3605" width="12.42578125" style="208" customWidth="1"/>
    <col min="3606" max="3607" width="3.42578125" style="208" customWidth="1"/>
    <col min="3608" max="3608" width="4.5703125" style="208" customWidth="1"/>
    <col min="3609" max="3840" width="12.42578125" style="208"/>
    <col min="3841" max="3841" width="4.7109375" style="208" customWidth="1"/>
    <col min="3842" max="3842" width="3.42578125" style="208" customWidth="1"/>
    <col min="3843" max="3843" width="12.42578125" style="208" customWidth="1"/>
    <col min="3844" max="3845" width="3.42578125" style="208" customWidth="1"/>
    <col min="3846" max="3846" width="33" style="208" customWidth="1"/>
    <col min="3847" max="3847" width="12.42578125" style="208" customWidth="1"/>
    <col min="3848" max="3848" width="4.7109375" style="208" customWidth="1"/>
    <col min="3849" max="3849" width="3.42578125" style="208" customWidth="1"/>
    <col min="3850" max="3850" width="15" style="208" customWidth="1"/>
    <col min="3851" max="3852" width="3.42578125" style="208" customWidth="1"/>
    <col min="3853" max="3853" width="33" style="208" customWidth="1"/>
    <col min="3854" max="3854" width="3.42578125" style="208" customWidth="1"/>
    <col min="3855" max="3855" width="12.42578125" style="208" customWidth="1"/>
    <col min="3856" max="3858" width="3.42578125" style="208" customWidth="1"/>
    <col min="3859" max="3859" width="30.42578125" style="208" customWidth="1"/>
    <col min="3860" max="3860" width="3.42578125" style="208" customWidth="1"/>
    <col min="3861" max="3861" width="12.42578125" style="208" customWidth="1"/>
    <col min="3862" max="3863" width="3.42578125" style="208" customWidth="1"/>
    <col min="3864" max="3864" width="4.5703125" style="208" customWidth="1"/>
    <col min="3865" max="4096" width="12.42578125" style="208"/>
    <col min="4097" max="4097" width="4.7109375" style="208" customWidth="1"/>
    <col min="4098" max="4098" width="3.42578125" style="208" customWidth="1"/>
    <col min="4099" max="4099" width="12.42578125" style="208" customWidth="1"/>
    <col min="4100" max="4101" width="3.42578125" style="208" customWidth="1"/>
    <col min="4102" max="4102" width="33" style="208" customWidth="1"/>
    <col min="4103" max="4103" width="12.42578125" style="208" customWidth="1"/>
    <col min="4104" max="4104" width="4.7109375" style="208" customWidth="1"/>
    <col min="4105" max="4105" width="3.42578125" style="208" customWidth="1"/>
    <col min="4106" max="4106" width="15" style="208" customWidth="1"/>
    <col min="4107" max="4108" width="3.42578125" style="208" customWidth="1"/>
    <col min="4109" max="4109" width="33" style="208" customWidth="1"/>
    <col min="4110" max="4110" width="3.42578125" style="208" customWidth="1"/>
    <col min="4111" max="4111" width="12.42578125" style="208" customWidth="1"/>
    <col min="4112" max="4114" width="3.42578125" style="208" customWidth="1"/>
    <col min="4115" max="4115" width="30.42578125" style="208" customWidth="1"/>
    <col min="4116" max="4116" width="3.42578125" style="208" customWidth="1"/>
    <col min="4117" max="4117" width="12.42578125" style="208" customWidth="1"/>
    <col min="4118" max="4119" width="3.42578125" style="208" customWidth="1"/>
    <col min="4120" max="4120" width="4.5703125" style="208" customWidth="1"/>
    <col min="4121" max="4352" width="12.42578125" style="208"/>
    <col min="4353" max="4353" width="4.7109375" style="208" customWidth="1"/>
    <col min="4354" max="4354" width="3.42578125" style="208" customWidth="1"/>
    <col min="4355" max="4355" width="12.42578125" style="208" customWidth="1"/>
    <col min="4356" max="4357" width="3.42578125" style="208" customWidth="1"/>
    <col min="4358" max="4358" width="33" style="208" customWidth="1"/>
    <col min="4359" max="4359" width="12.42578125" style="208" customWidth="1"/>
    <col min="4360" max="4360" width="4.7109375" style="208" customWidth="1"/>
    <col min="4361" max="4361" width="3.42578125" style="208" customWidth="1"/>
    <col min="4362" max="4362" width="15" style="208" customWidth="1"/>
    <col min="4363" max="4364" width="3.42578125" style="208" customWidth="1"/>
    <col min="4365" max="4365" width="33" style="208" customWidth="1"/>
    <col min="4366" max="4366" width="3.42578125" style="208" customWidth="1"/>
    <col min="4367" max="4367" width="12.42578125" style="208" customWidth="1"/>
    <col min="4368" max="4370" width="3.42578125" style="208" customWidth="1"/>
    <col min="4371" max="4371" width="30.42578125" style="208" customWidth="1"/>
    <col min="4372" max="4372" width="3.42578125" style="208" customWidth="1"/>
    <col min="4373" max="4373" width="12.42578125" style="208" customWidth="1"/>
    <col min="4374" max="4375" width="3.42578125" style="208" customWidth="1"/>
    <col min="4376" max="4376" width="4.5703125" style="208" customWidth="1"/>
    <col min="4377" max="4608" width="12.42578125" style="208"/>
    <col min="4609" max="4609" width="4.7109375" style="208" customWidth="1"/>
    <col min="4610" max="4610" width="3.42578125" style="208" customWidth="1"/>
    <col min="4611" max="4611" width="12.42578125" style="208" customWidth="1"/>
    <col min="4612" max="4613" width="3.42578125" style="208" customWidth="1"/>
    <col min="4614" max="4614" width="33" style="208" customWidth="1"/>
    <col min="4615" max="4615" width="12.42578125" style="208" customWidth="1"/>
    <col min="4616" max="4616" width="4.7109375" style="208" customWidth="1"/>
    <col min="4617" max="4617" width="3.42578125" style="208" customWidth="1"/>
    <col min="4618" max="4618" width="15" style="208" customWidth="1"/>
    <col min="4619" max="4620" width="3.42578125" style="208" customWidth="1"/>
    <col min="4621" max="4621" width="33" style="208" customWidth="1"/>
    <col min="4622" max="4622" width="3.42578125" style="208" customWidth="1"/>
    <col min="4623" max="4623" width="12.42578125" style="208" customWidth="1"/>
    <col min="4624" max="4626" width="3.42578125" style="208" customWidth="1"/>
    <col min="4627" max="4627" width="30.42578125" style="208" customWidth="1"/>
    <col min="4628" max="4628" width="3.42578125" style="208" customWidth="1"/>
    <col min="4629" max="4629" width="12.42578125" style="208" customWidth="1"/>
    <col min="4630" max="4631" width="3.42578125" style="208" customWidth="1"/>
    <col min="4632" max="4632" width="4.5703125" style="208" customWidth="1"/>
    <col min="4633" max="4864" width="12.42578125" style="208"/>
    <col min="4865" max="4865" width="4.7109375" style="208" customWidth="1"/>
    <col min="4866" max="4866" width="3.42578125" style="208" customWidth="1"/>
    <col min="4867" max="4867" width="12.42578125" style="208" customWidth="1"/>
    <col min="4868" max="4869" width="3.42578125" style="208" customWidth="1"/>
    <col min="4870" max="4870" width="33" style="208" customWidth="1"/>
    <col min="4871" max="4871" width="12.42578125" style="208" customWidth="1"/>
    <col min="4872" max="4872" width="4.7109375" style="208" customWidth="1"/>
    <col min="4873" max="4873" width="3.42578125" style="208" customWidth="1"/>
    <col min="4874" max="4874" width="15" style="208" customWidth="1"/>
    <col min="4875" max="4876" width="3.42578125" style="208" customWidth="1"/>
    <col min="4877" max="4877" width="33" style="208" customWidth="1"/>
    <col min="4878" max="4878" width="3.42578125" style="208" customWidth="1"/>
    <col min="4879" max="4879" width="12.42578125" style="208" customWidth="1"/>
    <col min="4880" max="4882" width="3.42578125" style="208" customWidth="1"/>
    <col min="4883" max="4883" width="30.42578125" style="208" customWidth="1"/>
    <col min="4884" max="4884" width="3.42578125" style="208" customWidth="1"/>
    <col min="4885" max="4885" width="12.42578125" style="208" customWidth="1"/>
    <col min="4886" max="4887" width="3.42578125" style="208" customWidth="1"/>
    <col min="4888" max="4888" width="4.5703125" style="208" customWidth="1"/>
    <col min="4889" max="5120" width="12.42578125" style="208"/>
    <col min="5121" max="5121" width="4.7109375" style="208" customWidth="1"/>
    <col min="5122" max="5122" width="3.42578125" style="208" customWidth="1"/>
    <col min="5123" max="5123" width="12.42578125" style="208" customWidth="1"/>
    <col min="5124" max="5125" width="3.42578125" style="208" customWidth="1"/>
    <col min="5126" max="5126" width="33" style="208" customWidth="1"/>
    <col min="5127" max="5127" width="12.42578125" style="208" customWidth="1"/>
    <col min="5128" max="5128" width="4.7109375" style="208" customWidth="1"/>
    <col min="5129" max="5129" width="3.42578125" style="208" customWidth="1"/>
    <col min="5130" max="5130" width="15" style="208" customWidth="1"/>
    <col min="5131" max="5132" width="3.42578125" style="208" customWidth="1"/>
    <col min="5133" max="5133" width="33" style="208" customWidth="1"/>
    <col min="5134" max="5134" width="3.42578125" style="208" customWidth="1"/>
    <col min="5135" max="5135" width="12.42578125" style="208" customWidth="1"/>
    <col min="5136" max="5138" width="3.42578125" style="208" customWidth="1"/>
    <col min="5139" max="5139" width="30.42578125" style="208" customWidth="1"/>
    <col min="5140" max="5140" width="3.42578125" style="208" customWidth="1"/>
    <col min="5141" max="5141" width="12.42578125" style="208" customWidth="1"/>
    <col min="5142" max="5143" width="3.42578125" style="208" customWidth="1"/>
    <col min="5144" max="5144" width="4.5703125" style="208" customWidth="1"/>
    <col min="5145" max="5376" width="12.42578125" style="208"/>
    <col min="5377" max="5377" width="4.7109375" style="208" customWidth="1"/>
    <col min="5378" max="5378" width="3.42578125" style="208" customWidth="1"/>
    <col min="5379" max="5379" width="12.42578125" style="208" customWidth="1"/>
    <col min="5380" max="5381" width="3.42578125" style="208" customWidth="1"/>
    <col min="5382" max="5382" width="33" style="208" customWidth="1"/>
    <col min="5383" max="5383" width="12.42578125" style="208" customWidth="1"/>
    <col min="5384" max="5384" width="4.7109375" style="208" customWidth="1"/>
    <col min="5385" max="5385" width="3.42578125" style="208" customWidth="1"/>
    <col min="5386" max="5386" width="15" style="208" customWidth="1"/>
    <col min="5387" max="5388" width="3.42578125" style="208" customWidth="1"/>
    <col min="5389" max="5389" width="33" style="208" customWidth="1"/>
    <col min="5390" max="5390" width="3.42578125" style="208" customWidth="1"/>
    <col min="5391" max="5391" width="12.42578125" style="208" customWidth="1"/>
    <col min="5392" max="5394" width="3.42578125" style="208" customWidth="1"/>
    <col min="5395" max="5395" width="30.42578125" style="208" customWidth="1"/>
    <col min="5396" max="5396" width="3.42578125" style="208" customWidth="1"/>
    <col min="5397" max="5397" width="12.42578125" style="208" customWidth="1"/>
    <col min="5398" max="5399" width="3.42578125" style="208" customWidth="1"/>
    <col min="5400" max="5400" width="4.5703125" style="208" customWidth="1"/>
    <col min="5401" max="5632" width="12.42578125" style="208"/>
    <col min="5633" max="5633" width="4.7109375" style="208" customWidth="1"/>
    <col min="5634" max="5634" width="3.42578125" style="208" customWidth="1"/>
    <col min="5635" max="5635" width="12.42578125" style="208" customWidth="1"/>
    <col min="5636" max="5637" width="3.42578125" style="208" customWidth="1"/>
    <col min="5638" max="5638" width="33" style="208" customWidth="1"/>
    <col min="5639" max="5639" width="12.42578125" style="208" customWidth="1"/>
    <col min="5640" max="5640" width="4.7109375" style="208" customWidth="1"/>
    <col min="5641" max="5641" width="3.42578125" style="208" customWidth="1"/>
    <col min="5642" max="5642" width="15" style="208" customWidth="1"/>
    <col min="5643" max="5644" width="3.42578125" style="208" customWidth="1"/>
    <col min="5645" max="5645" width="33" style="208" customWidth="1"/>
    <col min="5646" max="5646" width="3.42578125" style="208" customWidth="1"/>
    <col min="5647" max="5647" width="12.42578125" style="208" customWidth="1"/>
    <col min="5648" max="5650" width="3.42578125" style="208" customWidth="1"/>
    <col min="5651" max="5651" width="30.42578125" style="208" customWidth="1"/>
    <col min="5652" max="5652" width="3.42578125" style="208" customWidth="1"/>
    <col min="5653" max="5653" width="12.42578125" style="208" customWidth="1"/>
    <col min="5654" max="5655" width="3.42578125" style="208" customWidth="1"/>
    <col min="5656" max="5656" width="4.5703125" style="208" customWidth="1"/>
    <col min="5657" max="5888" width="12.42578125" style="208"/>
    <col min="5889" max="5889" width="4.7109375" style="208" customWidth="1"/>
    <col min="5890" max="5890" width="3.42578125" style="208" customWidth="1"/>
    <col min="5891" max="5891" width="12.42578125" style="208" customWidth="1"/>
    <col min="5892" max="5893" width="3.42578125" style="208" customWidth="1"/>
    <col min="5894" max="5894" width="33" style="208" customWidth="1"/>
    <col min="5895" max="5895" width="12.42578125" style="208" customWidth="1"/>
    <col min="5896" max="5896" width="4.7109375" style="208" customWidth="1"/>
    <col min="5897" max="5897" width="3.42578125" style="208" customWidth="1"/>
    <col min="5898" max="5898" width="15" style="208" customWidth="1"/>
    <col min="5899" max="5900" width="3.42578125" style="208" customWidth="1"/>
    <col min="5901" max="5901" width="33" style="208" customWidth="1"/>
    <col min="5902" max="5902" width="3.42578125" style="208" customWidth="1"/>
    <col min="5903" max="5903" width="12.42578125" style="208" customWidth="1"/>
    <col min="5904" max="5906" width="3.42578125" style="208" customWidth="1"/>
    <col min="5907" max="5907" width="30.42578125" style="208" customWidth="1"/>
    <col min="5908" max="5908" width="3.42578125" style="208" customWidth="1"/>
    <col min="5909" max="5909" width="12.42578125" style="208" customWidth="1"/>
    <col min="5910" max="5911" width="3.42578125" style="208" customWidth="1"/>
    <col min="5912" max="5912" width="4.5703125" style="208" customWidth="1"/>
    <col min="5913" max="6144" width="12.42578125" style="208"/>
    <col min="6145" max="6145" width="4.7109375" style="208" customWidth="1"/>
    <col min="6146" max="6146" width="3.42578125" style="208" customWidth="1"/>
    <col min="6147" max="6147" width="12.42578125" style="208" customWidth="1"/>
    <col min="6148" max="6149" width="3.42578125" style="208" customWidth="1"/>
    <col min="6150" max="6150" width="33" style="208" customWidth="1"/>
    <col min="6151" max="6151" width="12.42578125" style="208" customWidth="1"/>
    <col min="6152" max="6152" width="4.7109375" style="208" customWidth="1"/>
    <col min="6153" max="6153" width="3.42578125" style="208" customWidth="1"/>
    <col min="6154" max="6154" width="15" style="208" customWidth="1"/>
    <col min="6155" max="6156" width="3.42578125" style="208" customWidth="1"/>
    <col min="6157" max="6157" width="33" style="208" customWidth="1"/>
    <col min="6158" max="6158" width="3.42578125" style="208" customWidth="1"/>
    <col min="6159" max="6159" width="12.42578125" style="208" customWidth="1"/>
    <col min="6160" max="6162" width="3.42578125" style="208" customWidth="1"/>
    <col min="6163" max="6163" width="30.42578125" style="208" customWidth="1"/>
    <col min="6164" max="6164" width="3.42578125" style="208" customWidth="1"/>
    <col min="6165" max="6165" width="12.42578125" style="208" customWidth="1"/>
    <col min="6166" max="6167" width="3.42578125" style="208" customWidth="1"/>
    <col min="6168" max="6168" width="4.5703125" style="208" customWidth="1"/>
    <col min="6169" max="6400" width="12.42578125" style="208"/>
    <col min="6401" max="6401" width="4.7109375" style="208" customWidth="1"/>
    <col min="6402" max="6402" width="3.42578125" style="208" customWidth="1"/>
    <col min="6403" max="6403" width="12.42578125" style="208" customWidth="1"/>
    <col min="6404" max="6405" width="3.42578125" style="208" customWidth="1"/>
    <col min="6406" max="6406" width="33" style="208" customWidth="1"/>
    <col min="6407" max="6407" width="12.42578125" style="208" customWidth="1"/>
    <col min="6408" max="6408" width="4.7109375" style="208" customWidth="1"/>
    <col min="6409" max="6409" width="3.42578125" style="208" customWidth="1"/>
    <col min="6410" max="6410" width="15" style="208" customWidth="1"/>
    <col min="6411" max="6412" width="3.42578125" style="208" customWidth="1"/>
    <col min="6413" max="6413" width="33" style="208" customWidth="1"/>
    <col min="6414" max="6414" width="3.42578125" style="208" customWidth="1"/>
    <col min="6415" max="6415" width="12.42578125" style="208" customWidth="1"/>
    <col min="6416" max="6418" width="3.42578125" style="208" customWidth="1"/>
    <col min="6419" max="6419" width="30.42578125" style="208" customWidth="1"/>
    <col min="6420" max="6420" width="3.42578125" style="208" customWidth="1"/>
    <col min="6421" max="6421" width="12.42578125" style="208" customWidth="1"/>
    <col min="6422" max="6423" width="3.42578125" style="208" customWidth="1"/>
    <col min="6424" max="6424" width="4.5703125" style="208" customWidth="1"/>
    <col min="6425" max="6656" width="12.42578125" style="208"/>
    <col min="6657" max="6657" width="4.7109375" style="208" customWidth="1"/>
    <col min="6658" max="6658" width="3.42578125" style="208" customWidth="1"/>
    <col min="6659" max="6659" width="12.42578125" style="208" customWidth="1"/>
    <col min="6660" max="6661" width="3.42578125" style="208" customWidth="1"/>
    <col min="6662" max="6662" width="33" style="208" customWidth="1"/>
    <col min="6663" max="6663" width="12.42578125" style="208" customWidth="1"/>
    <col min="6664" max="6664" width="4.7109375" style="208" customWidth="1"/>
    <col min="6665" max="6665" width="3.42578125" style="208" customWidth="1"/>
    <col min="6666" max="6666" width="15" style="208" customWidth="1"/>
    <col min="6667" max="6668" width="3.42578125" style="208" customWidth="1"/>
    <col min="6669" max="6669" width="33" style="208" customWidth="1"/>
    <col min="6670" max="6670" width="3.42578125" style="208" customWidth="1"/>
    <col min="6671" max="6671" width="12.42578125" style="208" customWidth="1"/>
    <col min="6672" max="6674" width="3.42578125" style="208" customWidth="1"/>
    <col min="6675" max="6675" width="30.42578125" style="208" customWidth="1"/>
    <col min="6676" max="6676" width="3.42578125" style="208" customWidth="1"/>
    <col min="6677" max="6677" width="12.42578125" style="208" customWidth="1"/>
    <col min="6678" max="6679" width="3.42578125" style="208" customWidth="1"/>
    <col min="6680" max="6680" width="4.5703125" style="208" customWidth="1"/>
    <col min="6681" max="6912" width="12.42578125" style="208"/>
    <col min="6913" max="6913" width="4.7109375" style="208" customWidth="1"/>
    <col min="6914" max="6914" width="3.42578125" style="208" customWidth="1"/>
    <col min="6915" max="6915" width="12.42578125" style="208" customWidth="1"/>
    <col min="6916" max="6917" width="3.42578125" style="208" customWidth="1"/>
    <col min="6918" max="6918" width="33" style="208" customWidth="1"/>
    <col min="6919" max="6919" width="12.42578125" style="208" customWidth="1"/>
    <col min="6920" max="6920" width="4.7109375" style="208" customWidth="1"/>
    <col min="6921" max="6921" width="3.42578125" style="208" customWidth="1"/>
    <col min="6922" max="6922" width="15" style="208" customWidth="1"/>
    <col min="6923" max="6924" width="3.42578125" style="208" customWidth="1"/>
    <col min="6925" max="6925" width="33" style="208" customWidth="1"/>
    <col min="6926" max="6926" width="3.42578125" style="208" customWidth="1"/>
    <col min="6927" max="6927" width="12.42578125" style="208" customWidth="1"/>
    <col min="6928" max="6930" width="3.42578125" style="208" customWidth="1"/>
    <col min="6931" max="6931" width="30.42578125" style="208" customWidth="1"/>
    <col min="6932" max="6932" width="3.42578125" style="208" customWidth="1"/>
    <col min="6933" max="6933" width="12.42578125" style="208" customWidth="1"/>
    <col min="6934" max="6935" width="3.42578125" style="208" customWidth="1"/>
    <col min="6936" max="6936" width="4.5703125" style="208" customWidth="1"/>
    <col min="6937" max="7168" width="12.42578125" style="208"/>
    <col min="7169" max="7169" width="4.7109375" style="208" customWidth="1"/>
    <col min="7170" max="7170" width="3.42578125" style="208" customWidth="1"/>
    <col min="7171" max="7171" width="12.42578125" style="208" customWidth="1"/>
    <col min="7172" max="7173" width="3.42578125" style="208" customWidth="1"/>
    <col min="7174" max="7174" width="33" style="208" customWidth="1"/>
    <col min="7175" max="7175" width="12.42578125" style="208" customWidth="1"/>
    <col min="7176" max="7176" width="4.7109375" style="208" customWidth="1"/>
    <col min="7177" max="7177" width="3.42578125" style="208" customWidth="1"/>
    <col min="7178" max="7178" width="15" style="208" customWidth="1"/>
    <col min="7179" max="7180" width="3.42578125" style="208" customWidth="1"/>
    <col min="7181" max="7181" width="33" style="208" customWidth="1"/>
    <col min="7182" max="7182" width="3.42578125" style="208" customWidth="1"/>
    <col min="7183" max="7183" width="12.42578125" style="208" customWidth="1"/>
    <col min="7184" max="7186" width="3.42578125" style="208" customWidth="1"/>
    <col min="7187" max="7187" width="30.42578125" style="208" customWidth="1"/>
    <col min="7188" max="7188" width="3.42578125" style="208" customWidth="1"/>
    <col min="7189" max="7189" width="12.42578125" style="208" customWidth="1"/>
    <col min="7190" max="7191" width="3.42578125" style="208" customWidth="1"/>
    <col min="7192" max="7192" width="4.5703125" style="208" customWidth="1"/>
    <col min="7193" max="7424" width="12.42578125" style="208"/>
    <col min="7425" max="7425" width="4.7109375" style="208" customWidth="1"/>
    <col min="7426" max="7426" width="3.42578125" style="208" customWidth="1"/>
    <col min="7427" max="7427" width="12.42578125" style="208" customWidth="1"/>
    <col min="7428" max="7429" width="3.42578125" style="208" customWidth="1"/>
    <col min="7430" max="7430" width="33" style="208" customWidth="1"/>
    <col min="7431" max="7431" width="12.42578125" style="208" customWidth="1"/>
    <col min="7432" max="7432" width="4.7109375" style="208" customWidth="1"/>
    <col min="7433" max="7433" width="3.42578125" style="208" customWidth="1"/>
    <col min="7434" max="7434" width="15" style="208" customWidth="1"/>
    <col min="7435" max="7436" width="3.42578125" style="208" customWidth="1"/>
    <col min="7437" max="7437" width="33" style="208" customWidth="1"/>
    <col min="7438" max="7438" width="3.42578125" style="208" customWidth="1"/>
    <col min="7439" max="7439" width="12.42578125" style="208" customWidth="1"/>
    <col min="7440" max="7442" width="3.42578125" style="208" customWidth="1"/>
    <col min="7443" max="7443" width="30.42578125" style="208" customWidth="1"/>
    <col min="7444" max="7444" width="3.42578125" style="208" customWidth="1"/>
    <col min="7445" max="7445" width="12.42578125" style="208" customWidth="1"/>
    <col min="7446" max="7447" width="3.42578125" style="208" customWidth="1"/>
    <col min="7448" max="7448" width="4.5703125" style="208" customWidth="1"/>
    <col min="7449" max="7680" width="12.42578125" style="208"/>
    <col min="7681" max="7681" width="4.7109375" style="208" customWidth="1"/>
    <col min="7682" max="7682" width="3.42578125" style="208" customWidth="1"/>
    <col min="7683" max="7683" width="12.42578125" style="208" customWidth="1"/>
    <col min="7684" max="7685" width="3.42578125" style="208" customWidth="1"/>
    <col min="7686" max="7686" width="33" style="208" customWidth="1"/>
    <col min="7687" max="7687" width="12.42578125" style="208" customWidth="1"/>
    <col min="7688" max="7688" width="4.7109375" style="208" customWidth="1"/>
    <col min="7689" max="7689" width="3.42578125" style="208" customWidth="1"/>
    <col min="7690" max="7690" width="15" style="208" customWidth="1"/>
    <col min="7691" max="7692" width="3.42578125" style="208" customWidth="1"/>
    <col min="7693" max="7693" width="33" style="208" customWidth="1"/>
    <col min="7694" max="7694" width="3.42578125" style="208" customWidth="1"/>
    <col min="7695" max="7695" width="12.42578125" style="208" customWidth="1"/>
    <col min="7696" max="7698" width="3.42578125" style="208" customWidth="1"/>
    <col min="7699" max="7699" width="30.42578125" style="208" customWidth="1"/>
    <col min="7700" max="7700" width="3.42578125" style="208" customWidth="1"/>
    <col min="7701" max="7701" width="12.42578125" style="208" customWidth="1"/>
    <col min="7702" max="7703" width="3.42578125" style="208" customWidth="1"/>
    <col min="7704" max="7704" width="4.5703125" style="208" customWidth="1"/>
    <col min="7705" max="7936" width="12.42578125" style="208"/>
    <col min="7937" max="7937" width="4.7109375" style="208" customWidth="1"/>
    <col min="7938" max="7938" width="3.42578125" style="208" customWidth="1"/>
    <col min="7939" max="7939" width="12.42578125" style="208" customWidth="1"/>
    <col min="7940" max="7941" width="3.42578125" style="208" customWidth="1"/>
    <col min="7942" max="7942" width="33" style="208" customWidth="1"/>
    <col min="7943" max="7943" width="12.42578125" style="208" customWidth="1"/>
    <col min="7944" max="7944" width="4.7109375" style="208" customWidth="1"/>
    <col min="7945" max="7945" width="3.42578125" style="208" customWidth="1"/>
    <col min="7946" max="7946" width="15" style="208" customWidth="1"/>
    <col min="7947" max="7948" width="3.42578125" style="208" customWidth="1"/>
    <col min="7949" max="7949" width="33" style="208" customWidth="1"/>
    <col min="7950" max="7950" width="3.42578125" style="208" customWidth="1"/>
    <col min="7951" max="7951" width="12.42578125" style="208" customWidth="1"/>
    <col min="7952" max="7954" width="3.42578125" style="208" customWidth="1"/>
    <col min="7955" max="7955" width="30.42578125" style="208" customWidth="1"/>
    <col min="7956" max="7956" width="3.42578125" style="208" customWidth="1"/>
    <col min="7957" max="7957" width="12.42578125" style="208" customWidth="1"/>
    <col min="7958" max="7959" width="3.42578125" style="208" customWidth="1"/>
    <col min="7960" max="7960" width="4.5703125" style="208" customWidth="1"/>
    <col min="7961" max="8192" width="12.42578125" style="208"/>
    <col min="8193" max="8193" width="4.7109375" style="208" customWidth="1"/>
    <col min="8194" max="8194" width="3.42578125" style="208" customWidth="1"/>
    <col min="8195" max="8195" width="12.42578125" style="208" customWidth="1"/>
    <col min="8196" max="8197" width="3.42578125" style="208" customWidth="1"/>
    <col min="8198" max="8198" width="33" style="208" customWidth="1"/>
    <col min="8199" max="8199" width="12.42578125" style="208" customWidth="1"/>
    <col min="8200" max="8200" width="4.7109375" style="208" customWidth="1"/>
    <col min="8201" max="8201" width="3.42578125" style="208" customWidth="1"/>
    <col min="8202" max="8202" width="15" style="208" customWidth="1"/>
    <col min="8203" max="8204" width="3.42578125" style="208" customWidth="1"/>
    <col min="8205" max="8205" width="33" style="208" customWidth="1"/>
    <col min="8206" max="8206" width="3.42578125" style="208" customWidth="1"/>
    <col min="8207" max="8207" width="12.42578125" style="208" customWidth="1"/>
    <col min="8208" max="8210" width="3.42578125" style="208" customWidth="1"/>
    <col min="8211" max="8211" width="30.42578125" style="208" customWidth="1"/>
    <col min="8212" max="8212" width="3.42578125" style="208" customWidth="1"/>
    <col min="8213" max="8213" width="12.42578125" style="208" customWidth="1"/>
    <col min="8214" max="8215" width="3.42578125" style="208" customWidth="1"/>
    <col min="8216" max="8216" width="4.5703125" style="208" customWidth="1"/>
    <col min="8217" max="8448" width="12.42578125" style="208"/>
    <col min="8449" max="8449" width="4.7109375" style="208" customWidth="1"/>
    <col min="8450" max="8450" width="3.42578125" style="208" customWidth="1"/>
    <col min="8451" max="8451" width="12.42578125" style="208" customWidth="1"/>
    <col min="8452" max="8453" width="3.42578125" style="208" customWidth="1"/>
    <col min="8454" max="8454" width="33" style="208" customWidth="1"/>
    <col min="8455" max="8455" width="12.42578125" style="208" customWidth="1"/>
    <col min="8456" max="8456" width="4.7109375" style="208" customWidth="1"/>
    <col min="8457" max="8457" width="3.42578125" style="208" customWidth="1"/>
    <col min="8458" max="8458" width="15" style="208" customWidth="1"/>
    <col min="8459" max="8460" width="3.42578125" style="208" customWidth="1"/>
    <col min="8461" max="8461" width="33" style="208" customWidth="1"/>
    <col min="8462" max="8462" width="3.42578125" style="208" customWidth="1"/>
    <col min="8463" max="8463" width="12.42578125" style="208" customWidth="1"/>
    <col min="8464" max="8466" width="3.42578125" style="208" customWidth="1"/>
    <col min="8467" max="8467" width="30.42578125" style="208" customWidth="1"/>
    <col min="8468" max="8468" width="3.42578125" style="208" customWidth="1"/>
    <col min="8469" max="8469" width="12.42578125" style="208" customWidth="1"/>
    <col min="8470" max="8471" width="3.42578125" style="208" customWidth="1"/>
    <col min="8472" max="8472" width="4.5703125" style="208" customWidth="1"/>
    <col min="8473" max="8704" width="12.42578125" style="208"/>
    <col min="8705" max="8705" width="4.7109375" style="208" customWidth="1"/>
    <col min="8706" max="8706" width="3.42578125" style="208" customWidth="1"/>
    <col min="8707" max="8707" width="12.42578125" style="208" customWidth="1"/>
    <col min="8708" max="8709" width="3.42578125" style="208" customWidth="1"/>
    <col min="8710" max="8710" width="33" style="208" customWidth="1"/>
    <col min="8711" max="8711" width="12.42578125" style="208" customWidth="1"/>
    <col min="8712" max="8712" width="4.7109375" style="208" customWidth="1"/>
    <col min="8713" max="8713" width="3.42578125" style="208" customWidth="1"/>
    <col min="8714" max="8714" width="15" style="208" customWidth="1"/>
    <col min="8715" max="8716" width="3.42578125" style="208" customWidth="1"/>
    <col min="8717" max="8717" width="33" style="208" customWidth="1"/>
    <col min="8718" max="8718" width="3.42578125" style="208" customWidth="1"/>
    <col min="8719" max="8719" width="12.42578125" style="208" customWidth="1"/>
    <col min="8720" max="8722" width="3.42578125" style="208" customWidth="1"/>
    <col min="8723" max="8723" width="30.42578125" style="208" customWidth="1"/>
    <col min="8724" max="8724" width="3.42578125" style="208" customWidth="1"/>
    <col min="8725" max="8725" width="12.42578125" style="208" customWidth="1"/>
    <col min="8726" max="8727" width="3.42578125" style="208" customWidth="1"/>
    <col min="8728" max="8728" width="4.5703125" style="208" customWidth="1"/>
    <col min="8729" max="8960" width="12.42578125" style="208"/>
    <col min="8961" max="8961" width="4.7109375" style="208" customWidth="1"/>
    <col min="8962" max="8962" width="3.42578125" style="208" customWidth="1"/>
    <col min="8963" max="8963" width="12.42578125" style="208" customWidth="1"/>
    <col min="8964" max="8965" width="3.42578125" style="208" customWidth="1"/>
    <col min="8966" max="8966" width="33" style="208" customWidth="1"/>
    <col min="8967" max="8967" width="12.42578125" style="208" customWidth="1"/>
    <col min="8968" max="8968" width="4.7109375" style="208" customWidth="1"/>
    <col min="8969" max="8969" width="3.42578125" style="208" customWidth="1"/>
    <col min="8970" max="8970" width="15" style="208" customWidth="1"/>
    <col min="8971" max="8972" width="3.42578125" style="208" customWidth="1"/>
    <col min="8973" max="8973" width="33" style="208" customWidth="1"/>
    <col min="8974" max="8974" width="3.42578125" style="208" customWidth="1"/>
    <col min="8975" max="8975" width="12.42578125" style="208" customWidth="1"/>
    <col min="8976" max="8978" width="3.42578125" style="208" customWidth="1"/>
    <col min="8979" max="8979" width="30.42578125" style="208" customWidth="1"/>
    <col min="8980" max="8980" width="3.42578125" style="208" customWidth="1"/>
    <col min="8981" max="8981" width="12.42578125" style="208" customWidth="1"/>
    <col min="8982" max="8983" width="3.42578125" style="208" customWidth="1"/>
    <col min="8984" max="8984" width="4.5703125" style="208" customWidth="1"/>
    <col min="8985" max="9216" width="12.42578125" style="208"/>
    <col min="9217" max="9217" width="4.7109375" style="208" customWidth="1"/>
    <col min="9218" max="9218" width="3.42578125" style="208" customWidth="1"/>
    <col min="9219" max="9219" width="12.42578125" style="208" customWidth="1"/>
    <col min="9220" max="9221" width="3.42578125" style="208" customWidth="1"/>
    <col min="9222" max="9222" width="33" style="208" customWidth="1"/>
    <col min="9223" max="9223" width="12.42578125" style="208" customWidth="1"/>
    <col min="9224" max="9224" width="4.7109375" style="208" customWidth="1"/>
    <col min="9225" max="9225" width="3.42578125" style="208" customWidth="1"/>
    <col min="9226" max="9226" width="15" style="208" customWidth="1"/>
    <col min="9227" max="9228" width="3.42578125" style="208" customWidth="1"/>
    <col min="9229" max="9229" width="33" style="208" customWidth="1"/>
    <col min="9230" max="9230" width="3.42578125" style="208" customWidth="1"/>
    <col min="9231" max="9231" width="12.42578125" style="208" customWidth="1"/>
    <col min="9232" max="9234" width="3.42578125" style="208" customWidth="1"/>
    <col min="9235" max="9235" width="30.42578125" style="208" customWidth="1"/>
    <col min="9236" max="9236" width="3.42578125" style="208" customWidth="1"/>
    <col min="9237" max="9237" width="12.42578125" style="208" customWidth="1"/>
    <col min="9238" max="9239" width="3.42578125" style="208" customWidth="1"/>
    <col min="9240" max="9240" width="4.5703125" style="208" customWidth="1"/>
    <col min="9241" max="9472" width="12.42578125" style="208"/>
    <col min="9473" max="9473" width="4.7109375" style="208" customWidth="1"/>
    <col min="9474" max="9474" width="3.42578125" style="208" customWidth="1"/>
    <col min="9475" max="9475" width="12.42578125" style="208" customWidth="1"/>
    <col min="9476" max="9477" width="3.42578125" style="208" customWidth="1"/>
    <col min="9478" max="9478" width="33" style="208" customWidth="1"/>
    <col min="9479" max="9479" width="12.42578125" style="208" customWidth="1"/>
    <col min="9480" max="9480" width="4.7109375" style="208" customWidth="1"/>
    <col min="9481" max="9481" width="3.42578125" style="208" customWidth="1"/>
    <col min="9482" max="9482" width="15" style="208" customWidth="1"/>
    <col min="9483" max="9484" width="3.42578125" style="208" customWidth="1"/>
    <col min="9485" max="9485" width="33" style="208" customWidth="1"/>
    <col min="9486" max="9486" width="3.42578125" style="208" customWidth="1"/>
    <col min="9487" max="9487" width="12.42578125" style="208" customWidth="1"/>
    <col min="9488" max="9490" width="3.42578125" style="208" customWidth="1"/>
    <col min="9491" max="9491" width="30.42578125" style="208" customWidth="1"/>
    <col min="9492" max="9492" width="3.42578125" style="208" customWidth="1"/>
    <col min="9493" max="9493" width="12.42578125" style="208" customWidth="1"/>
    <col min="9494" max="9495" width="3.42578125" style="208" customWidth="1"/>
    <col min="9496" max="9496" width="4.5703125" style="208" customWidth="1"/>
    <col min="9497" max="9728" width="12.42578125" style="208"/>
    <col min="9729" max="9729" width="4.7109375" style="208" customWidth="1"/>
    <col min="9730" max="9730" width="3.42578125" style="208" customWidth="1"/>
    <col min="9731" max="9731" width="12.42578125" style="208" customWidth="1"/>
    <col min="9732" max="9733" width="3.42578125" style="208" customWidth="1"/>
    <col min="9734" max="9734" width="33" style="208" customWidth="1"/>
    <col min="9735" max="9735" width="12.42578125" style="208" customWidth="1"/>
    <col min="9736" max="9736" width="4.7109375" style="208" customWidth="1"/>
    <col min="9737" max="9737" width="3.42578125" style="208" customWidth="1"/>
    <col min="9738" max="9738" width="15" style="208" customWidth="1"/>
    <col min="9739" max="9740" width="3.42578125" style="208" customWidth="1"/>
    <col min="9741" max="9741" width="33" style="208" customWidth="1"/>
    <col min="9742" max="9742" width="3.42578125" style="208" customWidth="1"/>
    <col min="9743" max="9743" width="12.42578125" style="208" customWidth="1"/>
    <col min="9744" max="9746" width="3.42578125" style="208" customWidth="1"/>
    <col min="9747" max="9747" width="30.42578125" style="208" customWidth="1"/>
    <col min="9748" max="9748" width="3.42578125" style="208" customWidth="1"/>
    <col min="9749" max="9749" width="12.42578125" style="208" customWidth="1"/>
    <col min="9750" max="9751" width="3.42578125" style="208" customWidth="1"/>
    <col min="9752" max="9752" width="4.5703125" style="208" customWidth="1"/>
    <col min="9753" max="9984" width="12.42578125" style="208"/>
    <col min="9985" max="9985" width="4.7109375" style="208" customWidth="1"/>
    <col min="9986" max="9986" width="3.42578125" style="208" customWidth="1"/>
    <col min="9987" max="9987" width="12.42578125" style="208" customWidth="1"/>
    <col min="9988" max="9989" width="3.42578125" style="208" customWidth="1"/>
    <col min="9990" max="9990" width="33" style="208" customWidth="1"/>
    <col min="9991" max="9991" width="12.42578125" style="208" customWidth="1"/>
    <col min="9992" max="9992" width="4.7109375" style="208" customWidth="1"/>
    <col min="9993" max="9993" width="3.42578125" style="208" customWidth="1"/>
    <col min="9994" max="9994" width="15" style="208" customWidth="1"/>
    <col min="9995" max="9996" width="3.42578125" style="208" customWidth="1"/>
    <col min="9997" max="9997" width="33" style="208" customWidth="1"/>
    <col min="9998" max="9998" width="3.42578125" style="208" customWidth="1"/>
    <col min="9999" max="9999" width="12.42578125" style="208" customWidth="1"/>
    <col min="10000" max="10002" width="3.42578125" style="208" customWidth="1"/>
    <col min="10003" max="10003" width="30.42578125" style="208" customWidth="1"/>
    <col min="10004" max="10004" width="3.42578125" style="208" customWidth="1"/>
    <col min="10005" max="10005" width="12.42578125" style="208" customWidth="1"/>
    <col min="10006" max="10007" width="3.42578125" style="208" customWidth="1"/>
    <col min="10008" max="10008" width="4.5703125" style="208" customWidth="1"/>
    <col min="10009" max="10240" width="12.42578125" style="208"/>
    <col min="10241" max="10241" width="4.7109375" style="208" customWidth="1"/>
    <col min="10242" max="10242" width="3.42578125" style="208" customWidth="1"/>
    <col min="10243" max="10243" width="12.42578125" style="208" customWidth="1"/>
    <col min="10244" max="10245" width="3.42578125" style="208" customWidth="1"/>
    <col min="10246" max="10246" width="33" style="208" customWidth="1"/>
    <col min="10247" max="10247" width="12.42578125" style="208" customWidth="1"/>
    <col min="10248" max="10248" width="4.7109375" style="208" customWidth="1"/>
    <col min="10249" max="10249" width="3.42578125" style="208" customWidth="1"/>
    <col min="10250" max="10250" width="15" style="208" customWidth="1"/>
    <col min="10251" max="10252" width="3.42578125" style="208" customWidth="1"/>
    <col min="10253" max="10253" width="33" style="208" customWidth="1"/>
    <col min="10254" max="10254" width="3.42578125" style="208" customWidth="1"/>
    <col min="10255" max="10255" width="12.42578125" style="208" customWidth="1"/>
    <col min="10256" max="10258" width="3.42578125" style="208" customWidth="1"/>
    <col min="10259" max="10259" width="30.42578125" style="208" customWidth="1"/>
    <col min="10260" max="10260" width="3.42578125" style="208" customWidth="1"/>
    <col min="10261" max="10261" width="12.42578125" style="208" customWidth="1"/>
    <col min="10262" max="10263" width="3.42578125" style="208" customWidth="1"/>
    <col min="10264" max="10264" width="4.5703125" style="208" customWidth="1"/>
    <col min="10265" max="10496" width="12.42578125" style="208"/>
    <col min="10497" max="10497" width="4.7109375" style="208" customWidth="1"/>
    <col min="10498" max="10498" width="3.42578125" style="208" customWidth="1"/>
    <col min="10499" max="10499" width="12.42578125" style="208" customWidth="1"/>
    <col min="10500" max="10501" width="3.42578125" style="208" customWidth="1"/>
    <col min="10502" max="10502" width="33" style="208" customWidth="1"/>
    <col min="10503" max="10503" width="12.42578125" style="208" customWidth="1"/>
    <col min="10504" max="10504" width="4.7109375" style="208" customWidth="1"/>
    <col min="10505" max="10505" width="3.42578125" style="208" customWidth="1"/>
    <col min="10506" max="10506" width="15" style="208" customWidth="1"/>
    <col min="10507" max="10508" width="3.42578125" style="208" customWidth="1"/>
    <col min="10509" max="10509" width="33" style="208" customWidth="1"/>
    <col min="10510" max="10510" width="3.42578125" style="208" customWidth="1"/>
    <col min="10511" max="10511" width="12.42578125" style="208" customWidth="1"/>
    <col min="10512" max="10514" width="3.42578125" style="208" customWidth="1"/>
    <col min="10515" max="10515" width="30.42578125" style="208" customWidth="1"/>
    <col min="10516" max="10516" width="3.42578125" style="208" customWidth="1"/>
    <col min="10517" max="10517" width="12.42578125" style="208" customWidth="1"/>
    <col min="10518" max="10519" width="3.42578125" style="208" customWidth="1"/>
    <col min="10520" max="10520" width="4.5703125" style="208" customWidth="1"/>
    <col min="10521" max="10752" width="12.42578125" style="208"/>
    <col min="10753" max="10753" width="4.7109375" style="208" customWidth="1"/>
    <col min="10754" max="10754" width="3.42578125" style="208" customWidth="1"/>
    <col min="10755" max="10755" width="12.42578125" style="208" customWidth="1"/>
    <col min="10756" max="10757" width="3.42578125" style="208" customWidth="1"/>
    <col min="10758" max="10758" width="33" style="208" customWidth="1"/>
    <col min="10759" max="10759" width="12.42578125" style="208" customWidth="1"/>
    <col min="10760" max="10760" width="4.7109375" style="208" customWidth="1"/>
    <col min="10761" max="10761" width="3.42578125" style="208" customWidth="1"/>
    <col min="10762" max="10762" width="15" style="208" customWidth="1"/>
    <col min="10763" max="10764" width="3.42578125" style="208" customWidth="1"/>
    <col min="10765" max="10765" width="33" style="208" customWidth="1"/>
    <col min="10766" max="10766" width="3.42578125" style="208" customWidth="1"/>
    <col min="10767" max="10767" width="12.42578125" style="208" customWidth="1"/>
    <col min="10768" max="10770" width="3.42578125" style="208" customWidth="1"/>
    <col min="10771" max="10771" width="30.42578125" style="208" customWidth="1"/>
    <col min="10772" max="10772" width="3.42578125" style="208" customWidth="1"/>
    <col min="10773" max="10773" width="12.42578125" style="208" customWidth="1"/>
    <col min="10774" max="10775" width="3.42578125" style="208" customWidth="1"/>
    <col min="10776" max="10776" width="4.5703125" style="208" customWidth="1"/>
    <col min="10777" max="11008" width="12.42578125" style="208"/>
    <col min="11009" max="11009" width="4.7109375" style="208" customWidth="1"/>
    <col min="11010" max="11010" width="3.42578125" style="208" customWidth="1"/>
    <col min="11011" max="11011" width="12.42578125" style="208" customWidth="1"/>
    <col min="11012" max="11013" width="3.42578125" style="208" customWidth="1"/>
    <col min="11014" max="11014" width="33" style="208" customWidth="1"/>
    <col min="11015" max="11015" width="12.42578125" style="208" customWidth="1"/>
    <col min="11016" max="11016" width="4.7109375" style="208" customWidth="1"/>
    <col min="11017" max="11017" width="3.42578125" style="208" customWidth="1"/>
    <col min="11018" max="11018" width="15" style="208" customWidth="1"/>
    <col min="11019" max="11020" width="3.42578125" style="208" customWidth="1"/>
    <col min="11021" max="11021" width="33" style="208" customWidth="1"/>
    <col min="11022" max="11022" width="3.42578125" style="208" customWidth="1"/>
    <col min="11023" max="11023" width="12.42578125" style="208" customWidth="1"/>
    <col min="11024" max="11026" width="3.42578125" style="208" customWidth="1"/>
    <col min="11027" max="11027" width="30.42578125" style="208" customWidth="1"/>
    <col min="11028" max="11028" width="3.42578125" style="208" customWidth="1"/>
    <col min="11029" max="11029" width="12.42578125" style="208" customWidth="1"/>
    <col min="11030" max="11031" width="3.42578125" style="208" customWidth="1"/>
    <col min="11032" max="11032" width="4.5703125" style="208" customWidth="1"/>
    <col min="11033" max="11264" width="12.42578125" style="208"/>
    <col min="11265" max="11265" width="4.7109375" style="208" customWidth="1"/>
    <col min="11266" max="11266" width="3.42578125" style="208" customWidth="1"/>
    <col min="11267" max="11267" width="12.42578125" style="208" customWidth="1"/>
    <col min="11268" max="11269" width="3.42578125" style="208" customWidth="1"/>
    <col min="11270" max="11270" width="33" style="208" customWidth="1"/>
    <col min="11271" max="11271" width="12.42578125" style="208" customWidth="1"/>
    <col min="11272" max="11272" width="4.7109375" style="208" customWidth="1"/>
    <col min="11273" max="11273" width="3.42578125" style="208" customWidth="1"/>
    <col min="11274" max="11274" width="15" style="208" customWidth="1"/>
    <col min="11275" max="11276" width="3.42578125" style="208" customWidth="1"/>
    <col min="11277" max="11277" width="33" style="208" customWidth="1"/>
    <col min="11278" max="11278" width="3.42578125" style="208" customWidth="1"/>
    <col min="11279" max="11279" width="12.42578125" style="208" customWidth="1"/>
    <col min="11280" max="11282" width="3.42578125" style="208" customWidth="1"/>
    <col min="11283" max="11283" width="30.42578125" style="208" customWidth="1"/>
    <col min="11284" max="11284" width="3.42578125" style="208" customWidth="1"/>
    <col min="11285" max="11285" width="12.42578125" style="208" customWidth="1"/>
    <col min="11286" max="11287" width="3.42578125" style="208" customWidth="1"/>
    <col min="11288" max="11288" width="4.5703125" style="208" customWidth="1"/>
    <col min="11289" max="11520" width="12.42578125" style="208"/>
    <col min="11521" max="11521" width="4.7109375" style="208" customWidth="1"/>
    <col min="11522" max="11522" width="3.42578125" style="208" customWidth="1"/>
    <col min="11523" max="11523" width="12.42578125" style="208" customWidth="1"/>
    <col min="11524" max="11525" width="3.42578125" style="208" customWidth="1"/>
    <col min="11526" max="11526" width="33" style="208" customWidth="1"/>
    <col min="11527" max="11527" width="12.42578125" style="208" customWidth="1"/>
    <col min="11528" max="11528" width="4.7109375" style="208" customWidth="1"/>
    <col min="11529" max="11529" width="3.42578125" style="208" customWidth="1"/>
    <col min="11530" max="11530" width="15" style="208" customWidth="1"/>
    <col min="11531" max="11532" width="3.42578125" style="208" customWidth="1"/>
    <col min="11533" max="11533" width="33" style="208" customWidth="1"/>
    <col min="11534" max="11534" width="3.42578125" style="208" customWidth="1"/>
    <col min="11535" max="11535" width="12.42578125" style="208" customWidth="1"/>
    <col min="11536" max="11538" width="3.42578125" style="208" customWidth="1"/>
    <col min="11539" max="11539" width="30.42578125" style="208" customWidth="1"/>
    <col min="11540" max="11540" width="3.42578125" style="208" customWidth="1"/>
    <col min="11541" max="11541" width="12.42578125" style="208" customWidth="1"/>
    <col min="11542" max="11543" width="3.42578125" style="208" customWidth="1"/>
    <col min="11544" max="11544" width="4.5703125" style="208" customWidth="1"/>
    <col min="11545" max="11776" width="12.42578125" style="208"/>
    <col min="11777" max="11777" width="4.7109375" style="208" customWidth="1"/>
    <col min="11778" max="11778" width="3.42578125" style="208" customWidth="1"/>
    <col min="11779" max="11779" width="12.42578125" style="208" customWidth="1"/>
    <col min="11780" max="11781" width="3.42578125" style="208" customWidth="1"/>
    <col min="11782" max="11782" width="33" style="208" customWidth="1"/>
    <col min="11783" max="11783" width="12.42578125" style="208" customWidth="1"/>
    <col min="11784" max="11784" width="4.7109375" style="208" customWidth="1"/>
    <col min="11785" max="11785" width="3.42578125" style="208" customWidth="1"/>
    <col min="11786" max="11786" width="15" style="208" customWidth="1"/>
    <col min="11787" max="11788" width="3.42578125" style="208" customWidth="1"/>
    <col min="11789" max="11789" width="33" style="208" customWidth="1"/>
    <col min="11790" max="11790" width="3.42578125" style="208" customWidth="1"/>
    <col min="11791" max="11791" width="12.42578125" style="208" customWidth="1"/>
    <col min="11792" max="11794" width="3.42578125" style="208" customWidth="1"/>
    <col min="11795" max="11795" width="30.42578125" style="208" customWidth="1"/>
    <col min="11796" max="11796" width="3.42578125" style="208" customWidth="1"/>
    <col min="11797" max="11797" width="12.42578125" style="208" customWidth="1"/>
    <col min="11798" max="11799" width="3.42578125" style="208" customWidth="1"/>
    <col min="11800" max="11800" width="4.5703125" style="208" customWidth="1"/>
    <col min="11801" max="12032" width="12.42578125" style="208"/>
    <col min="12033" max="12033" width="4.7109375" style="208" customWidth="1"/>
    <col min="12034" max="12034" width="3.42578125" style="208" customWidth="1"/>
    <col min="12035" max="12035" width="12.42578125" style="208" customWidth="1"/>
    <col min="12036" max="12037" width="3.42578125" style="208" customWidth="1"/>
    <col min="12038" max="12038" width="33" style="208" customWidth="1"/>
    <col min="12039" max="12039" width="12.42578125" style="208" customWidth="1"/>
    <col min="12040" max="12040" width="4.7109375" style="208" customWidth="1"/>
    <col min="12041" max="12041" width="3.42578125" style="208" customWidth="1"/>
    <col min="12042" max="12042" width="15" style="208" customWidth="1"/>
    <col min="12043" max="12044" width="3.42578125" style="208" customWidth="1"/>
    <col min="12045" max="12045" width="33" style="208" customWidth="1"/>
    <col min="12046" max="12046" width="3.42578125" style="208" customWidth="1"/>
    <col min="12047" max="12047" width="12.42578125" style="208" customWidth="1"/>
    <col min="12048" max="12050" width="3.42578125" style="208" customWidth="1"/>
    <col min="12051" max="12051" width="30.42578125" style="208" customWidth="1"/>
    <col min="12052" max="12052" width="3.42578125" style="208" customWidth="1"/>
    <col min="12053" max="12053" width="12.42578125" style="208" customWidth="1"/>
    <col min="12054" max="12055" width="3.42578125" style="208" customWidth="1"/>
    <col min="12056" max="12056" width="4.5703125" style="208" customWidth="1"/>
    <col min="12057" max="12288" width="12.42578125" style="208"/>
    <col min="12289" max="12289" width="4.7109375" style="208" customWidth="1"/>
    <col min="12290" max="12290" width="3.42578125" style="208" customWidth="1"/>
    <col min="12291" max="12291" width="12.42578125" style="208" customWidth="1"/>
    <col min="12292" max="12293" width="3.42578125" style="208" customWidth="1"/>
    <col min="12294" max="12294" width="33" style="208" customWidth="1"/>
    <col min="12295" max="12295" width="12.42578125" style="208" customWidth="1"/>
    <col min="12296" max="12296" width="4.7109375" style="208" customWidth="1"/>
    <col min="12297" max="12297" width="3.42578125" style="208" customWidth="1"/>
    <col min="12298" max="12298" width="15" style="208" customWidth="1"/>
    <col min="12299" max="12300" width="3.42578125" style="208" customWidth="1"/>
    <col min="12301" max="12301" width="33" style="208" customWidth="1"/>
    <col min="12302" max="12302" width="3.42578125" style="208" customWidth="1"/>
    <col min="12303" max="12303" width="12.42578125" style="208" customWidth="1"/>
    <col min="12304" max="12306" width="3.42578125" style="208" customWidth="1"/>
    <col min="12307" max="12307" width="30.42578125" style="208" customWidth="1"/>
    <col min="12308" max="12308" width="3.42578125" style="208" customWidth="1"/>
    <col min="12309" max="12309" width="12.42578125" style="208" customWidth="1"/>
    <col min="12310" max="12311" width="3.42578125" style="208" customWidth="1"/>
    <col min="12312" max="12312" width="4.5703125" style="208" customWidth="1"/>
    <col min="12313" max="12544" width="12.42578125" style="208"/>
    <col min="12545" max="12545" width="4.7109375" style="208" customWidth="1"/>
    <col min="12546" max="12546" width="3.42578125" style="208" customWidth="1"/>
    <col min="12547" max="12547" width="12.42578125" style="208" customWidth="1"/>
    <col min="12548" max="12549" width="3.42578125" style="208" customWidth="1"/>
    <col min="12550" max="12550" width="33" style="208" customWidth="1"/>
    <col min="12551" max="12551" width="12.42578125" style="208" customWidth="1"/>
    <col min="12552" max="12552" width="4.7109375" style="208" customWidth="1"/>
    <col min="12553" max="12553" width="3.42578125" style="208" customWidth="1"/>
    <col min="12554" max="12554" width="15" style="208" customWidth="1"/>
    <col min="12555" max="12556" width="3.42578125" style="208" customWidth="1"/>
    <col min="12557" max="12557" width="33" style="208" customWidth="1"/>
    <col min="12558" max="12558" width="3.42578125" style="208" customWidth="1"/>
    <col min="12559" max="12559" width="12.42578125" style="208" customWidth="1"/>
    <col min="12560" max="12562" width="3.42578125" style="208" customWidth="1"/>
    <col min="12563" max="12563" width="30.42578125" style="208" customWidth="1"/>
    <col min="12564" max="12564" width="3.42578125" style="208" customWidth="1"/>
    <col min="12565" max="12565" width="12.42578125" style="208" customWidth="1"/>
    <col min="12566" max="12567" width="3.42578125" style="208" customWidth="1"/>
    <col min="12568" max="12568" width="4.5703125" style="208" customWidth="1"/>
    <col min="12569" max="12800" width="12.42578125" style="208"/>
    <col min="12801" max="12801" width="4.7109375" style="208" customWidth="1"/>
    <col min="12802" max="12802" width="3.42578125" style="208" customWidth="1"/>
    <col min="12803" max="12803" width="12.42578125" style="208" customWidth="1"/>
    <col min="12804" max="12805" width="3.42578125" style="208" customWidth="1"/>
    <col min="12806" max="12806" width="33" style="208" customWidth="1"/>
    <col min="12807" max="12807" width="12.42578125" style="208" customWidth="1"/>
    <col min="12808" max="12808" width="4.7109375" style="208" customWidth="1"/>
    <col min="12809" max="12809" width="3.42578125" style="208" customWidth="1"/>
    <col min="12810" max="12810" width="15" style="208" customWidth="1"/>
    <col min="12811" max="12812" width="3.42578125" style="208" customWidth="1"/>
    <col min="12813" max="12813" width="33" style="208" customWidth="1"/>
    <col min="12814" max="12814" width="3.42578125" style="208" customWidth="1"/>
    <col min="12815" max="12815" width="12.42578125" style="208" customWidth="1"/>
    <col min="12816" max="12818" width="3.42578125" style="208" customWidth="1"/>
    <col min="12819" max="12819" width="30.42578125" style="208" customWidth="1"/>
    <col min="12820" max="12820" width="3.42578125" style="208" customWidth="1"/>
    <col min="12821" max="12821" width="12.42578125" style="208" customWidth="1"/>
    <col min="12822" max="12823" width="3.42578125" style="208" customWidth="1"/>
    <col min="12824" max="12824" width="4.5703125" style="208" customWidth="1"/>
    <col min="12825" max="13056" width="12.42578125" style="208"/>
    <col min="13057" max="13057" width="4.7109375" style="208" customWidth="1"/>
    <col min="13058" max="13058" width="3.42578125" style="208" customWidth="1"/>
    <col min="13059" max="13059" width="12.42578125" style="208" customWidth="1"/>
    <col min="13060" max="13061" width="3.42578125" style="208" customWidth="1"/>
    <col min="13062" max="13062" width="33" style="208" customWidth="1"/>
    <col min="13063" max="13063" width="12.42578125" style="208" customWidth="1"/>
    <col min="13064" max="13064" width="4.7109375" style="208" customWidth="1"/>
    <col min="13065" max="13065" width="3.42578125" style="208" customWidth="1"/>
    <col min="13066" max="13066" width="15" style="208" customWidth="1"/>
    <col min="13067" max="13068" width="3.42578125" style="208" customWidth="1"/>
    <col min="13069" max="13069" width="33" style="208" customWidth="1"/>
    <col min="13070" max="13070" width="3.42578125" style="208" customWidth="1"/>
    <col min="13071" max="13071" width="12.42578125" style="208" customWidth="1"/>
    <col min="13072" max="13074" width="3.42578125" style="208" customWidth="1"/>
    <col min="13075" max="13075" width="30.42578125" style="208" customWidth="1"/>
    <col min="13076" max="13076" width="3.42578125" style="208" customWidth="1"/>
    <col min="13077" max="13077" width="12.42578125" style="208" customWidth="1"/>
    <col min="13078" max="13079" width="3.42578125" style="208" customWidth="1"/>
    <col min="13080" max="13080" width="4.5703125" style="208" customWidth="1"/>
    <col min="13081" max="13312" width="12.42578125" style="208"/>
    <col min="13313" max="13313" width="4.7109375" style="208" customWidth="1"/>
    <col min="13314" max="13314" width="3.42578125" style="208" customWidth="1"/>
    <col min="13315" max="13315" width="12.42578125" style="208" customWidth="1"/>
    <col min="13316" max="13317" width="3.42578125" style="208" customWidth="1"/>
    <col min="13318" max="13318" width="33" style="208" customWidth="1"/>
    <col min="13319" max="13319" width="12.42578125" style="208" customWidth="1"/>
    <col min="13320" max="13320" width="4.7109375" style="208" customWidth="1"/>
    <col min="13321" max="13321" width="3.42578125" style="208" customWidth="1"/>
    <col min="13322" max="13322" width="15" style="208" customWidth="1"/>
    <col min="13323" max="13324" width="3.42578125" style="208" customWidth="1"/>
    <col min="13325" max="13325" width="33" style="208" customWidth="1"/>
    <col min="13326" max="13326" width="3.42578125" style="208" customWidth="1"/>
    <col min="13327" max="13327" width="12.42578125" style="208" customWidth="1"/>
    <col min="13328" max="13330" width="3.42578125" style="208" customWidth="1"/>
    <col min="13331" max="13331" width="30.42578125" style="208" customWidth="1"/>
    <col min="13332" max="13332" width="3.42578125" style="208" customWidth="1"/>
    <col min="13333" max="13333" width="12.42578125" style="208" customWidth="1"/>
    <col min="13334" max="13335" width="3.42578125" style="208" customWidth="1"/>
    <col min="13336" max="13336" width="4.5703125" style="208" customWidth="1"/>
    <col min="13337" max="13568" width="12.42578125" style="208"/>
    <col min="13569" max="13569" width="4.7109375" style="208" customWidth="1"/>
    <col min="13570" max="13570" width="3.42578125" style="208" customWidth="1"/>
    <col min="13571" max="13571" width="12.42578125" style="208" customWidth="1"/>
    <col min="13572" max="13573" width="3.42578125" style="208" customWidth="1"/>
    <col min="13574" max="13574" width="33" style="208" customWidth="1"/>
    <col min="13575" max="13575" width="12.42578125" style="208" customWidth="1"/>
    <col min="13576" max="13576" width="4.7109375" style="208" customWidth="1"/>
    <col min="13577" max="13577" width="3.42578125" style="208" customWidth="1"/>
    <col min="13578" max="13578" width="15" style="208" customWidth="1"/>
    <col min="13579" max="13580" width="3.42578125" style="208" customWidth="1"/>
    <col min="13581" max="13581" width="33" style="208" customWidth="1"/>
    <col min="13582" max="13582" width="3.42578125" style="208" customWidth="1"/>
    <col min="13583" max="13583" width="12.42578125" style="208" customWidth="1"/>
    <col min="13584" max="13586" width="3.42578125" style="208" customWidth="1"/>
    <col min="13587" max="13587" width="30.42578125" style="208" customWidth="1"/>
    <col min="13588" max="13588" width="3.42578125" style="208" customWidth="1"/>
    <col min="13589" max="13589" width="12.42578125" style="208" customWidth="1"/>
    <col min="13590" max="13591" width="3.42578125" style="208" customWidth="1"/>
    <col min="13592" max="13592" width="4.5703125" style="208" customWidth="1"/>
    <col min="13593" max="13824" width="12.42578125" style="208"/>
    <col min="13825" max="13825" width="4.7109375" style="208" customWidth="1"/>
    <col min="13826" max="13826" width="3.42578125" style="208" customWidth="1"/>
    <col min="13827" max="13827" width="12.42578125" style="208" customWidth="1"/>
    <col min="13828" max="13829" width="3.42578125" style="208" customWidth="1"/>
    <col min="13830" max="13830" width="33" style="208" customWidth="1"/>
    <col min="13831" max="13831" width="12.42578125" style="208" customWidth="1"/>
    <col min="13832" max="13832" width="4.7109375" style="208" customWidth="1"/>
    <col min="13833" max="13833" width="3.42578125" style="208" customWidth="1"/>
    <col min="13834" max="13834" width="15" style="208" customWidth="1"/>
    <col min="13835" max="13836" width="3.42578125" style="208" customWidth="1"/>
    <col min="13837" max="13837" width="33" style="208" customWidth="1"/>
    <col min="13838" max="13838" width="3.42578125" style="208" customWidth="1"/>
    <col min="13839" max="13839" width="12.42578125" style="208" customWidth="1"/>
    <col min="13840" max="13842" width="3.42578125" style="208" customWidth="1"/>
    <col min="13843" max="13843" width="30.42578125" style="208" customWidth="1"/>
    <col min="13844" max="13844" width="3.42578125" style="208" customWidth="1"/>
    <col min="13845" max="13845" width="12.42578125" style="208" customWidth="1"/>
    <col min="13846" max="13847" width="3.42578125" style="208" customWidth="1"/>
    <col min="13848" max="13848" width="4.5703125" style="208" customWidth="1"/>
    <col min="13849" max="14080" width="12.42578125" style="208"/>
    <col min="14081" max="14081" width="4.7109375" style="208" customWidth="1"/>
    <col min="14082" max="14082" width="3.42578125" style="208" customWidth="1"/>
    <col min="14083" max="14083" width="12.42578125" style="208" customWidth="1"/>
    <col min="14084" max="14085" width="3.42578125" style="208" customWidth="1"/>
    <col min="14086" max="14086" width="33" style="208" customWidth="1"/>
    <col min="14087" max="14087" width="12.42578125" style="208" customWidth="1"/>
    <col min="14088" max="14088" width="4.7109375" style="208" customWidth="1"/>
    <col min="14089" max="14089" width="3.42578125" style="208" customWidth="1"/>
    <col min="14090" max="14090" width="15" style="208" customWidth="1"/>
    <col min="14091" max="14092" width="3.42578125" style="208" customWidth="1"/>
    <col min="14093" max="14093" width="33" style="208" customWidth="1"/>
    <col min="14094" max="14094" width="3.42578125" style="208" customWidth="1"/>
    <col min="14095" max="14095" width="12.42578125" style="208" customWidth="1"/>
    <col min="14096" max="14098" width="3.42578125" style="208" customWidth="1"/>
    <col min="14099" max="14099" width="30.42578125" style="208" customWidth="1"/>
    <col min="14100" max="14100" width="3.42578125" style="208" customWidth="1"/>
    <col min="14101" max="14101" width="12.42578125" style="208" customWidth="1"/>
    <col min="14102" max="14103" width="3.42578125" style="208" customWidth="1"/>
    <col min="14104" max="14104" width="4.5703125" style="208" customWidth="1"/>
    <col min="14105" max="14336" width="12.42578125" style="208"/>
    <col min="14337" max="14337" width="4.7109375" style="208" customWidth="1"/>
    <col min="14338" max="14338" width="3.42578125" style="208" customWidth="1"/>
    <col min="14339" max="14339" width="12.42578125" style="208" customWidth="1"/>
    <col min="14340" max="14341" width="3.42578125" style="208" customWidth="1"/>
    <col min="14342" max="14342" width="33" style="208" customWidth="1"/>
    <col min="14343" max="14343" width="12.42578125" style="208" customWidth="1"/>
    <col min="14344" max="14344" width="4.7109375" style="208" customWidth="1"/>
    <col min="14345" max="14345" width="3.42578125" style="208" customWidth="1"/>
    <col min="14346" max="14346" width="15" style="208" customWidth="1"/>
    <col min="14347" max="14348" width="3.42578125" style="208" customWidth="1"/>
    <col min="14349" max="14349" width="33" style="208" customWidth="1"/>
    <col min="14350" max="14350" width="3.42578125" style="208" customWidth="1"/>
    <col min="14351" max="14351" width="12.42578125" style="208" customWidth="1"/>
    <col min="14352" max="14354" width="3.42578125" style="208" customWidth="1"/>
    <col min="14355" max="14355" width="30.42578125" style="208" customWidth="1"/>
    <col min="14356" max="14356" width="3.42578125" style="208" customWidth="1"/>
    <col min="14357" max="14357" width="12.42578125" style="208" customWidth="1"/>
    <col min="14358" max="14359" width="3.42578125" style="208" customWidth="1"/>
    <col min="14360" max="14360" width="4.5703125" style="208" customWidth="1"/>
    <col min="14361" max="14592" width="12.42578125" style="208"/>
    <col min="14593" max="14593" width="4.7109375" style="208" customWidth="1"/>
    <col min="14594" max="14594" width="3.42578125" style="208" customWidth="1"/>
    <col min="14595" max="14595" width="12.42578125" style="208" customWidth="1"/>
    <col min="14596" max="14597" width="3.42578125" style="208" customWidth="1"/>
    <col min="14598" max="14598" width="33" style="208" customWidth="1"/>
    <col min="14599" max="14599" width="12.42578125" style="208" customWidth="1"/>
    <col min="14600" max="14600" width="4.7109375" style="208" customWidth="1"/>
    <col min="14601" max="14601" width="3.42578125" style="208" customWidth="1"/>
    <col min="14602" max="14602" width="15" style="208" customWidth="1"/>
    <col min="14603" max="14604" width="3.42578125" style="208" customWidth="1"/>
    <col min="14605" max="14605" width="33" style="208" customWidth="1"/>
    <col min="14606" max="14606" width="3.42578125" style="208" customWidth="1"/>
    <col min="14607" max="14607" width="12.42578125" style="208" customWidth="1"/>
    <col min="14608" max="14610" width="3.42578125" style="208" customWidth="1"/>
    <col min="14611" max="14611" width="30.42578125" style="208" customWidth="1"/>
    <col min="14612" max="14612" width="3.42578125" style="208" customWidth="1"/>
    <col min="14613" max="14613" width="12.42578125" style="208" customWidth="1"/>
    <col min="14614" max="14615" width="3.42578125" style="208" customWidth="1"/>
    <col min="14616" max="14616" width="4.5703125" style="208" customWidth="1"/>
    <col min="14617" max="14848" width="12.42578125" style="208"/>
    <col min="14849" max="14849" width="4.7109375" style="208" customWidth="1"/>
    <col min="14850" max="14850" width="3.42578125" style="208" customWidth="1"/>
    <col min="14851" max="14851" width="12.42578125" style="208" customWidth="1"/>
    <col min="14852" max="14853" width="3.42578125" style="208" customWidth="1"/>
    <col min="14854" max="14854" width="33" style="208" customWidth="1"/>
    <col min="14855" max="14855" width="12.42578125" style="208" customWidth="1"/>
    <col min="14856" max="14856" width="4.7109375" style="208" customWidth="1"/>
    <col min="14857" max="14857" width="3.42578125" style="208" customWidth="1"/>
    <col min="14858" max="14858" width="15" style="208" customWidth="1"/>
    <col min="14859" max="14860" width="3.42578125" style="208" customWidth="1"/>
    <col min="14861" max="14861" width="33" style="208" customWidth="1"/>
    <col min="14862" max="14862" width="3.42578125" style="208" customWidth="1"/>
    <col min="14863" max="14863" width="12.42578125" style="208" customWidth="1"/>
    <col min="14864" max="14866" width="3.42578125" style="208" customWidth="1"/>
    <col min="14867" max="14867" width="30.42578125" style="208" customWidth="1"/>
    <col min="14868" max="14868" width="3.42578125" style="208" customWidth="1"/>
    <col min="14869" max="14869" width="12.42578125" style="208" customWidth="1"/>
    <col min="14870" max="14871" width="3.42578125" style="208" customWidth="1"/>
    <col min="14872" max="14872" width="4.5703125" style="208" customWidth="1"/>
    <col min="14873" max="15104" width="12.42578125" style="208"/>
    <col min="15105" max="15105" width="4.7109375" style="208" customWidth="1"/>
    <col min="15106" max="15106" width="3.42578125" style="208" customWidth="1"/>
    <col min="15107" max="15107" width="12.42578125" style="208" customWidth="1"/>
    <col min="15108" max="15109" width="3.42578125" style="208" customWidth="1"/>
    <col min="15110" max="15110" width="33" style="208" customWidth="1"/>
    <col min="15111" max="15111" width="12.42578125" style="208" customWidth="1"/>
    <col min="15112" max="15112" width="4.7109375" style="208" customWidth="1"/>
    <col min="15113" max="15113" width="3.42578125" style="208" customWidth="1"/>
    <col min="15114" max="15114" width="15" style="208" customWidth="1"/>
    <col min="15115" max="15116" width="3.42578125" style="208" customWidth="1"/>
    <col min="15117" max="15117" width="33" style="208" customWidth="1"/>
    <col min="15118" max="15118" width="3.42578125" style="208" customWidth="1"/>
    <col min="15119" max="15119" width="12.42578125" style="208" customWidth="1"/>
    <col min="15120" max="15122" width="3.42578125" style="208" customWidth="1"/>
    <col min="15123" max="15123" width="30.42578125" style="208" customWidth="1"/>
    <col min="15124" max="15124" width="3.42578125" style="208" customWidth="1"/>
    <col min="15125" max="15125" width="12.42578125" style="208" customWidth="1"/>
    <col min="15126" max="15127" width="3.42578125" style="208" customWidth="1"/>
    <col min="15128" max="15128" width="4.5703125" style="208" customWidth="1"/>
    <col min="15129" max="15360" width="12.42578125" style="208"/>
    <col min="15361" max="15361" width="4.7109375" style="208" customWidth="1"/>
    <col min="15362" max="15362" width="3.42578125" style="208" customWidth="1"/>
    <col min="15363" max="15363" width="12.42578125" style="208" customWidth="1"/>
    <col min="15364" max="15365" width="3.42578125" style="208" customWidth="1"/>
    <col min="15366" max="15366" width="33" style="208" customWidth="1"/>
    <col min="15367" max="15367" width="12.42578125" style="208" customWidth="1"/>
    <col min="15368" max="15368" width="4.7109375" style="208" customWidth="1"/>
    <col min="15369" max="15369" width="3.42578125" style="208" customWidth="1"/>
    <col min="15370" max="15370" width="15" style="208" customWidth="1"/>
    <col min="15371" max="15372" width="3.42578125" style="208" customWidth="1"/>
    <col min="15373" max="15373" width="33" style="208" customWidth="1"/>
    <col min="15374" max="15374" width="3.42578125" style="208" customWidth="1"/>
    <col min="15375" max="15375" width="12.42578125" style="208" customWidth="1"/>
    <col min="15376" max="15378" width="3.42578125" style="208" customWidth="1"/>
    <col min="15379" max="15379" width="30.42578125" style="208" customWidth="1"/>
    <col min="15380" max="15380" width="3.42578125" style="208" customWidth="1"/>
    <col min="15381" max="15381" width="12.42578125" style="208" customWidth="1"/>
    <col min="15382" max="15383" width="3.42578125" style="208" customWidth="1"/>
    <col min="15384" max="15384" width="4.5703125" style="208" customWidth="1"/>
    <col min="15385" max="15616" width="12.42578125" style="208"/>
    <col min="15617" max="15617" width="4.7109375" style="208" customWidth="1"/>
    <col min="15618" max="15618" width="3.42578125" style="208" customWidth="1"/>
    <col min="15619" max="15619" width="12.42578125" style="208" customWidth="1"/>
    <col min="15620" max="15621" width="3.42578125" style="208" customWidth="1"/>
    <col min="15622" max="15622" width="33" style="208" customWidth="1"/>
    <col min="15623" max="15623" width="12.42578125" style="208" customWidth="1"/>
    <col min="15624" max="15624" width="4.7109375" style="208" customWidth="1"/>
    <col min="15625" max="15625" width="3.42578125" style="208" customWidth="1"/>
    <col min="15626" max="15626" width="15" style="208" customWidth="1"/>
    <col min="15627" max="15628" width="3.42578125" style="208" customWidth="1"/>
    <col min="15629" max="15629" width="33" style="208" customWidth="1"/>
    <col min="15630" max="15630" width="3.42578125" style="208" customWidth="1"/>
    <col min="15631" max="15631" width="12.42578125" style="208" customWidth="1"/>
    <col min="15632" max="15634" width="3.42578125" style="208" customWidth="1"/>
    <col min="15635" max="15635" width="30.42578125" style="208" customWidth="1"/>
    <col min="15636" max="15636" width="3.42578125" style="208" customWidth="1"/>
    <col min="15637" max="15637" width="12.42578125" style="208" customWidth="1"/>
    <col min="15638" max="15639" width="3.42578125" style="208" customWidth="1"/>
    <col min="15640" max="15640" width="4.5703125" style="208" customWidth="1"/>
    <col min="15641" max="15872" width="12.42578125" style="208"/>
    <col min="15873" max="15873" width="4.7109375" style="208" customWidth="1"/>
    <col min="15874" max="15874" width="3.42578125" style="208" customWidth="1"/>
    <col min="15875" max="15875" width="12.42578125" style="208" customWidth="1"/>
    <col min="15876" max="15877" width="3.42578125" style="208" customWidth="1"/>
    <col min="15878" max="15878" width="33" style="208" customWidth="1"/>
    <col min="15879" max="15879" width="12.42578125" style="208" customWidth="1"/>
    <col min="15880" max="15880" width="4.7109375" style="208" customWidth="1"/>
    <col min="15881" max="15881" width="3.42578125" style="208" customWidth="1"/>
    <col min="15882" max="15882" width="15" style="208" customWidth="1"/>
    <col min="15883" max="15884" width="3.42578125" style="208" customWidth="1"/>
    <col min="15885" max="15885" width="33" style="208" customWidth="1"/>
    <col min="15886" max="15886" width="3.42578125" style="208" customWidth="1"/>
    <col min="15887" max="15887" width="12.42578125" style="208" customWidth="1"/>
    <col min="15888" max="15890" width="3.42578125" style="208" customWidth="1"/>
    <col min="15891" max="15891" width="30.42578125" style="208" customWidth="1"/>
    <col min="15892" max="15892" width="3.42578125" style="208" customWidth="1"/>
    <col min="15893" max="15893" width="12.42578125" style="208" customWidth="1"/>
    <col min="15894" max="15895" width="3.42578125" style="208" customWidth="1"/>
    <col min="15896" max="15896" width="4.5703125" style="208" customWidth="1"/>
    <col min="15897" max="16128" width="12.42578125" style="208"/>
    <col min="16129" max="16129" width="4.7109375" style="208" customWidth="1"/>
    <col min="16130" max="16130" width="3.42578125" style="208" customWidth="1"/>
    <col min="16131" max="16131" width="12.42578125" style="208" customWidth="1"/>
    <col min="16132" max="16133" width="3.42578125" style="208" customWidth="1"/>
    <col min="16134" max="16134" width="33" style="208" customWidth="1"/>
    <col min="16135" max="16135" width="12.42578125" style="208" customWidth="1"/>
    <col min="16136" max="16136" width="4.7109375" style="208" customWidth="1"/>
    <col min="16137" max="16137" width="3.42578125" style="208" customWidth="1"/>
    <col min="16138" max="16138" width="15" style="208" customWidth="1"/>
    <col min="16139" max="16140" width="3.42578125" style="208" customWidth="1"/>
    <col min="16141" max="16141" width="33" style="208" customWidth="1"/>
    <col min="16142" max="16142" width="3.42578125" style="208" customWidth="1"/>
    <col min="16143" max="16143" width="12.42578125" style="208" customWidth="1"/>
    <col min="16144" max="16146" width="3.42578125" style="208" customWidth="1"/>
    <col min="16147" max="16147" width="30.42578125" style="208" customWidth="1"/>
    <col min="16148" max="16148" width="3.42578125" style="208" customWidth="1"/>
    <col min="16149" max="16149" width="12.42578125" style="208" customWidth="1"/>
    <col min="16150" max="16151" width="3.42578125" style="208" customWidth="1"/>
    <col min="16152" max="16152" width="4.5703125" style="208" customWidth="1"/>
    <col min="16153" max="16384" width="12.42578125" style="208"/>
  </cols>
  <sheetData>
    <row r="1" spans="1:23" x14ac:dyDescent="0.2">
      <c r="A1" s="206" t="s">
        <v>199</v>
      </c>
      <c r="B1" s="206"/>
      <c r="C1" s="206"/>
      <c r="D1" s="206"/>
      <c r="E1" s="206"/>
      <c r="F1" s="206" t="s">
        <v>246</v>
      </c>
      <c r="G1" s="206"/>
      <c r="H1" s="207"/>
      <c r="I1" s="206"/>
      <c r="J1" s="206"/>
      <c r="K1" s="207"/>
      <c r="L1" s="206"/>
      <c r="M1" s="206"/>
      <c r="N1" s="206"/>
      <c r="O1" s="206"/>
      <c r="P1" s="206"/>
      <c r="Q1" s="206"/>
      <c r="R1" s="206"/>
      <c r="S1" s="206"/>
      <c r="T1" s="206"/>
      <c r="U1" s="206"/>
    </row>
    <row r="2" spans="1:23" x14ac:dyDescent="0.2">
      <c r="A2" s="206"/>
      <c r="B2" s="206"/>
      <c r="C2" s="206"/>
      <c r="D2" s="206"/>
      <c r="E2" s="20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3" x14ac:dyDescent="0.2">
      <c r="A3" s="206"/>
      <c r="B3" s="206"/>
      <c r="C3" s="206"/>
      <c r="D3" s="206"/>
      <c r="E3" s="206"/>
      <c r="F3" s="206" t="s">
        <v>268</v>
      </c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</row>
    <row r="4" spans="1:23" x14ac:dyDescent="0.2">
      <c r="A4" s="207"/>
      <c r="B4" s="207"/>
      <c r="D4" s="207"/>
      <c r="E4" s="207"/>
      <c r="F4" s="207" t="s">
        <v>269</v>
      </c>
      <c r="G4" s="207"/>
      <c r="H4" s="207"/>
      <c r="I4" s="207"/>
      <c r="J4" s="209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</row>
    <row r="5" spans="1:23" x14ac:dyDescent="0.2">
      <c r="A5" s="207"/>
      <c r="B5" s="207"/>
      <c r="D5" s="206"/>
      <c r="E5" s="206"/>
      <c r="F5" s="206"/>
      <c r="G5" s="207"/>
      <c r="H5" s="207"/>
      <c r="I5" s="207"/>
      <c r="K5" s="207"/>
      <c r="L5" s="206"/>
      <c r="M5" s="206"/>
      <c r="N5" s="206"/>
      <c r="O5" s="206"/>
      <c r="P5" s="207"/>
      <c r="Q5" s="207"/>
      <c r="R5" s="207"/>
      <c r="S5" s="207"/>
      <c r="T5" s="206"/>
      <c r="U5" s="206"/>
    </row>
    <row r="6" spans="1:23" x14ac:dyDescent="0.2">
      <c r="A6" s="207"/>
      <c r="B6" s="207"/>
      <c r="D6" s="207"/>
      <c r="E6" s="207"/>
      <c r="F6" s="207"/>
      <c r="G6" s="207"/>
      <c r="H6" s="207"/>
      <c r="I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</row>
    <row r="7" spans="1:23" x14ac:dyDescent="0.2">
      <c r="A7" s="207"/>
      <c r="B7" s="206"/>
      <c r="C7" s="206"/>
      <c r="D7" s="206"/>
      <c r="E7" s="206"/>
      <c r="F7" s="206"/>
      <c r="G7" s="206"/>
      <c r="H7" s="207"/>
      <c r="I7" s="206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206"/>
    </row>
    <row r="8" spans="1:23" x14ac:dyDescent="0.2">
      <c r="A8" s="207"/>
      <c r="B8" s="206"/>
      <c r="C8" s="206"/>
      <c r="D8" s="206"/>
      <c r="E8" s="207"/>
      <c r="F8" s="206"/>
      <c r="G8" s="206"/>
      <c r="H8" s="207"/>
      <c r="I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</row>
    <row r="9" spans="1:23" x14ac:dyDescent="0.2">
      <c r="A9" s="207"/>
      <c r="B9" s="210"/>
      <c r="C9" s="211"/>
      <c r="D9" s="211"/>
      <c r="E9" s="212"/>
      <c r="F9" s="211"/>
      <c r="G9" s="211"/>
      <c r="H9" s="212"/>
      <c r="I9" s="213"/>
      <c r="J9" s="214"/>
      <c r="K9" s="211"/>
      <c r="L9" s="211"/>
      <c r="M9" s="212"/>
      <c r="N9" s="211"/>
      <c r="O9" s="212"/>
      <c r="P9" s="215"/>
      <c r="Q9" s="213"/>
      <c r="R9" s="210"/>
      <c r="S9" s="212"/>
      <c r="T9" s="211"/>
      <c r="U9" s="211"/>
      <c r="V9" s="215"/>
      <c r="W9" s="216"/>
    </row>
    <row r="10" spans="1:23" x14ac:dyDescent="0.2">
      <c r="A10" s="207"/>
      <c r="B10" s="213"/>
      <c r="C10" s="206"/>
      <c r="D10" s="206"/>
      <c r="E10" s="207"/>
      <c r="F10" s="206" t="s">
        <v>270</v>
      </c>
      <c r="G10" s="206"/>
      <c r="H10" s="207"/>
      <c r="I10" s="213"/>
      <c r="J10" s="209"/>
      <c r="K10" s="206"/>
      <c r="L10" s="206"/>
      <c r="M10" s="208" t="s">
        <v>271</v>
      </c>
      <c r="Q10" s="213" t="s">
        <v>199</v>
      </c>
      <c r="R10" s="213"/>
      <c r="S10" s="207" t="s">
        <v>272</v>
      </c>
      <c r="T10" s="206"/>
      <c r="U10" s="206"/>
      <c r="W10" s="216"/>
    </row>
    <row r="11" spans="1:23" x14ac:dyDescent="0.2">
      <c r="A11" s="207"/>
      <c r="B11" s="213"/>
      <c r="C11" s="206"/>
      <c r="D11" s="206"/>
      <c r="E11" s="206"/>
      <c r="F11" s="206"/>
      <c r="G11" s="206"/>
      <c r="H11" s="207"/>
      <c r="I11" s="213"/>
      <c r="J11" s="209"/>
      <c r="K11" s="206"/>
      <c r="L11" s="206"/>
      <c r="M11" s="207"/>
      <c r="N11" s="206"/>
      <c r="O11" s="207"/>
      <c r="P11" s="206"/>
      <c r="Q11" s="213"/>
      <c r="R11" s="213"/>
      <c r="S11" s="206"/>
      <c r="T11" s="206"/>
      <c r="U11" s="206"/>
      <c r="W11" s="216"/>
    </row>
    <row r="12" spans="1:23" x14ac:dyDescent="0.2">
      <c r="A12" s="207"/>
      <c r="B12" s="210"/>
      <c r="C12" s="211"/>
      <c r="D12" s="211"/>
      <c r="E12" s="217"/>
      <c r="F12" s="211"/>
      <c r="G12" s="211"/>
      <c r="H12" s="212"/>
      <c r="I12" s="213"/>
      <c r="J12" s="214"/>
      <c r="K12" s="211"/>
      <c r="L12" s="210"/>
      <c r="M12" s="212"/>
      <c r="N12" s="211"/>
      <c r="O12" s="212"/>
      <c r="P12" s="211"/>
      <c r="Q12" s="213"/>
      <c r="R12" s="210"/>
      <c r="S12" s="212"/>
      <c r="T12" s="211"/>
      <c r="U12" s="211"/>
      <c r="V12" s="215"/>
      <c r="W12" s="216"/>
    </row>
    <row r="13" spans="1:23" x14ac:dyDescent="0.2">
      <c r="A13" s="207"/>
      <c r="B13" s="213"/>
      <c r="C13" s="206" t="s">
        <v>273</v>
      </c>
      <c r="D13" s="206"/>
      <c r="E13" s="209"/>
      <c r="F13" s="206"/>
      <c r="G13" s="206"/>
      <c r="H13" s="207"/>
      <c r="I13" s="213"/>
      <c r="J13" s="209" t="s">
        <v>274</v>
      </c>
      <c r="K13" s="206"/>
      <c r="L13" s="213"/>
      <c r="M13" s="207"/>
      <c r="N13" s="206"/>
      <c r="O13" s="206"/>
      <c r="P13" s="206"/>
      <c r="Q13" s="213"/>
      <c r="R13" s="213"/>
      <c r="S13" s="207"/>
      <c r="T13" s="206"/>
      <c r="U13" s="206"/>
      <c r="W13" s="216"/>
    </row>
    <row r="14" spans="1:23" x14ac:dyDescent="0.2">
      <c r="A14" s="207"/>
      <c r="B14" s="213"/>
      <c r="C14" s="207" t="s">
        <v>275</v>
      </c>
      <c r="D14" s="206"/>
      <c r="E14" s="209"/>
      <c r="F14" s="206"/>
      <c r="G14" s="206"/>
      <c r="H14" s="207"/>
      <c r="I14" s="213"/>
      <c r="J14" s="209" t="s">
        <v>276</v>
      </c>
      <c r="K14" s="206"/>
      <c r="L14" s="213"/>
      <c r="M14" s="207"/>
      <c r="N14" s="206"/>
      <c r="O14" s="206"/>
      <c r="P14" s="206"/>
      <c r="Q14" s="213"/>
      <c r="R14" s="213"/>
      <c r="S14" s="206"/>
      <c r="T14" s="206"/>
      <c r="U14" s="206"/>
      <c r="W14" s="216"/>
    </row>
    <row r="15" spans="1:23" x14ac:dyDescent="0.2">
      <c r="A15" s="218"/>
      <c r="B15" s="219"/>
      <c r="C15" s="206" t="s">
        <v>199</v>
      </c>
      <c r="D15" s="220"/>
      <c r="E15" s="221"/>
      <c r="F15" s="220"/>
      <c r="G15" s="220" t="s">
        <v>199</v>
      </c>
      <c r="H15" s="218"/>
      <c r="I15" s="219"/>
      <c r="J15" s="209" t="s">
        <v>199</v>
      </c>
      <c r="K15" s="220"/>
      <c r="L15" s="219"/>
      <c r="M15" s="222"/>
      <c r="N15" s="220"/>
      <c r="O15" s="220" t="s">
        <v>199</v>
      </c>
      <c r="P15" s="220"/>
      <c r="Q15" s="219"/>
      <c r="R15" s="219"/>
      <c r="S15" s="218"/>
      <c r="T15" s="220"/>
      <c r="U15" s="220"/>
      <c r="V15" s="220"/>
      <c r="W15" s="216"/>
    </row>
    <row r="16" spans="1:23" x14ac:dyDescent="0.2">
      <c r="A16" s="218"/>
      <c r="B16" s="219"/>
      <c r="C16" s="206"/>
      <c r="D16" s="220"/>
      <c r="E16" s="221"/>
      <c r="F16" s="220" t="s">
        <v>277</v>
      </c>
      <c r="G16" s="220"/>
      <c r="H16" s="218"/>
      <c r="I16" s="219"/>
      <c r="J16" s="209"/>
      <c r="K16" s="220"/>
      <c r="L16" s="219"/>
      <c r="M16" s="223" t="s">
        <v>278</v>
      </c>
      <c r="N16" s="220"/>
      <c r="O16" s="218"/>
      <c r="P16" s="220"/>
      <c r="Q16" s="219" t="s">
        <v>199</v>
      </c>
      <c r="R16" s="219"/>
      <c r="S16" s="218" t="s">
        <v>333</v>
      </c>
      <c r="T16" s="220"/>
      <c r="U16" s="220"/>
      <c r="V16" s="220"/>
      <c r="W16" s="216"/>
    </row>
    <row r="17" spans="1:23" x14ac:dyDescent="0.2">
      <c r="A17" s="218"/>
      <c r="B17" s="219"/>
      <c r="C17" s="206">
        <v>7400</v>
      </c>
      <c r="D17" s="220"/>
      <c r="E17" s="221"/>
      <c r="F17" s="220" t="s">
        <v>58</v>
      </c>
      <c r="G17" s="220">
        <f>'Receipts TA'!C36</f>
        <v>7400</v>
      </c>
      <c r="H17" s="218"/>
      <c r="I17" s="219"/>
      <c r="J17" s="209">
        <v>450</v>
      </c>
      <c r="K17" s="220"/>
      <c r="L17" s="219"/>
      <c r="M17" s="222" t="s">
        <v>279</v>
      </c>
      <c r="N17" s="220"/>
      <c r="O17" s="220">
        <v>0</v>
      </c>
      <c r="P17" s="220"/>
      <c r="Q17" s="219"/>
      <c r="R17" s="219"/>
      <c r="V17" s="220"/>
      <c r="W17" s="216"/>
    </row>
    <row r="18" spans="1:23" x14ac:dyDescent="0.2">
      <c r="A18" s="218"/>
      <c r="B18" s="219"/>
      <c r="C18" s="206">
        <v>1100</v>
      </c>
      <c r="D18" s="220"/>
      <c r="E18" s="221"/>
      <c r="F18" s="220" t="s">
        <v>280</v>
      </c>
      <c r="G18" s="220">
        <f>'Receipts TA'!D3</f>
        <v>1100</v>
      </c>
      <c r="H18" s="218"/>
      <c r="I18" s="224"/>
      <c r="J18" s="209">
        <v>860</v>
      </c>
      <c r="K18" s="220"/>
      <c r="L18" s="219"/>
      <c r="M18" s="222" t="s">
        <v>281</v>
      </c>
      <c r="N18" s="220"/>
      <c r="O18" s="220">
        <f>[2]B!I23</f>
        <v>0</v>
      </c>
      <c r="P18" s="220"/>
      <c r="Q18" s="221"/>
      <c r="R18" s="221"/>
      <c r="S18" s="218" t="s">
        <v>311</v>
      </c>
      <c r="T18" s="220"/>
      <c r="U18" s="220"/>
      <c r="V18" s="220"/>
      <c r="W18" s="216"/>
    </row>
    <row r="19" spans="1:23" x14ac:dyDescent="0.2">
      <c r="A19" s="218"/>
      <c r="B19" s="219"/>
      <c r="C19" s="206">
        <v>500</v>
      </c>
      <c r="D19" s="220"/>
      <c r="E19" s="221"/>
      <c r="F19" s="220" t="s">
        <v>282</v>
      </c>
      <c r="G19" s="220">
        <f>'Receipts TA'!D5</f>
        <v>597</v>
      </c>
      <c r="H19" s="218"/>
      <c r="I19" s="224"/>
      <c r="J19" s="209">
        <v>1000</v>
      </c>
      <c r="K19" s="220"/>
      <c r="L19" s="219"/>
      <c r="M19" s="208" t="s">
        <v>283</v>
      </c>
      <c r="O19" s="220">
        <v>810</v>
      </c>
      <c r="P19" s="220"/>
      <c r="Q19" s="221"/>
      <c r="R19" s="221"/>
      <c r="S19" s="208" t="s">
        <v>312</v>
      </c>
      <c r="U19" s="220">
        <v>955.1</v>
      </c>
      <c r="V19" s="220"/>
      <c r="W19" s="216"/>
    </row>
    <row r="20" spans="1:23" x14ac:dyDescent="0.2">
      <c r="A20" s="218"/>
      <c r="B20" s="219"/>
      <c r="C20" s="206">
        <v>0</v>
      </c>
      <c r="D20" s="220"/>
      <c r="E20" s="221"/>
      <c r="F20" s="220" t="s">
        <v>284</v>
      </c>
      <c r="G20" s="220">
        <f>'Receipts TA'!D4</f>
        <v>403</v>
      </c>
      <c r="H20" s="225"/>
      <c r="I20" s="224"/>
      <c r="J20" s="209">
        <v>1000</v>
      </c>
      <c r="K20" s="220"/>
      <c r="L20" s="219"/>
      <c r="M20" s="223" t="s">
        <v>285</v>
      </c>
      <c r="N20" s="220"/>
      <c r="O20" s="220">
        <f>'Payments TA'!O41</f>
        <v>60</v>
      </c>
      <c r="P20" s="220"/>
      <c r="Q20" s="221" t="s">
        <v>199</v>
      </c>
      <c r="R20" s="221" t="s">
        <v>199</v>
      </c>
      <c r="V20" s="220"/>
      <c r="W20" s="216"/>
    </row>
    <row r="21" spans="1:23" x14ac:dyDescent="0.2">
      <c r="A21" s="218"/>
      <c r="B21" s="219"/>
      <c r="C21" s="206">
        <v>0</v>
      </c>
      <c r="D21" s="220"/>
      <c r="E21" s="219"/>
      <c r="F21" s="220" t="s">
        <v>286</v>
      </c>
      <c r="G21" s="220">
        <v>0</v>
      </c>
      <c r="H21" s="218"/>
      <c r="I21" s="224"/>
      <c r="J21" s="209"/>
      <c r="K21" s="220"/>
      <c r="L21" s="219"/>
      <c r="P21" s="220"/>
      <c r="Q21" s="221"/>
      <c r="R21" s="221"/>
      <c r="S21" s="208" t="s">
        <v>315</v>
      </c>
      <c r="U21" s="220">
        <v>19563.59</v>
      </c>
      <c r="V21" s="220"/>
      <c r="W21" s="216"/>
    </row>
    <row r="22" spans="1:23" x14ac:dyDescent="0.2">
      <c r="A22" s="218"/>
      <c r="B22" s="219"/>
      <c r="C22" s="206"/>
      <c r="D22" s="220"/>
      <c r="E22" s="219"/>
      <c r="F22" s="220"/>
      <c r="G22" s="220"/>
      <c r="H22" s="218"/>
      <c r="I22" s="224"/>
      <c r="J22" s="213">
        <v>140</v>
      </c>
      <c r="K22" s="220"/>
      <c r="L22" s="219"/>
      <c r="M22" s="220" t="s">
        <v>287</v>
      </c>
      <c r="N22" s="220"/>
      <c r="O22" s="220">
        <v>101.25</v>
      </c>
      <c r="P22" s="220"/>
      <c r="Q22" s="221" t="s">
        <v>199</v>
      </c>
      <c r="R22" s="221"/>
      <c r="U22" s="220"/>
      <c r="V22" s="220"/>
      <c r="W22" s="216"/>
    </row>
    <row r="23" spans="1:23" x14ac:dyDescent="0.2">
      <c r="A23" s="218"/>
      <c r="B23" s="219"/>
      <c r="C23" s="206"/>
      <c r="D23" s="220"/>
      <c r="E23" s="221"/>
      <c r="F23" s="220"/>
      <c r="G23" s="220"/>
      <c r="H23" s="218"/>
      <c r="I23" s="219"/>
      <c r="J23" s="213">
        <v>100</v>
      </c>
      <c r="K23" s="220"/>
      <c r="L23" s="219"/>
      <c r="M23" s="220" t="s">
        <v>288</v>
      </c>
      <c r="N23" s="220"/>
      <c r="O23" s="220">
        <f>[2]B!M24</f>
        <v>0</v>
      </c>
      <c r="P23" s="220"/>
      <c r="Q23" s="219"/>
      <c r="R23" s="219"/>
      <c r="S23" s="226" t="s">
        <v>334</v>
      </c>
      <c r="T23" s="226"/>
      <c r="U23" s="226"/>
      <c r="V23" s="220"/>
      <c r="W23" s="216"/>
    </row>
    <row r="24" spans="1:23" x14ac:dyDescent="0.2">
      <c r="A24" s="218"/>
      <c r="B24" s="219"/>
      <c r="C24" s="206"/>
      <c r="D24" s="220"/>
      <c r="E24" s="219"/>
      <c r="F24" s="220"/>
      <c r="G24" s="220"/>
      <c r="H24" s="218"/>
      <c r="I24" s="219"/>
      <c r="J24" s="209"/>
      <c r="K24" s="220"/>
      <c r="L24" s="219"/>
      <c r="M24" s="223"/>
      <c r="N24" s="218"/>
      <c r="O24" s="220"/>
      <c r="P24" s="220"/>
      <c r="Q24" s="219"/>
      <c r="R24" s="219"/>
      <c r="S24" s="227" t="s">
        <v>335</v>
      </c>
      <c r="T24" s="227"/>
      <c r="U24" s="225">
        <f>G60</f>
        <v>10296.320000000002</v>
      </c>
      <c r="V24" s="220"/>
      <c r="W24" s="216"/>
    </row>
    <row r="25" spans="1:23" x14ac:dyDescent="0.2">
      <c r="A25" s="218"/>
      <c r="B25" s="219"/>
      <c r="C25" s="206"/>
      <c r="D25" s="220"/>
      <c r="E25" s="219"/>
      <c r="F25" s="220" t="s">
        <v>289</v>
      </c>
      <c r="G25" s="220"/>
      <c r="H25" s="218"/>
      <c r="I25" s="219"/>
      <c r="J25" s="209"/>
      <c r="K25" s="220"/>
      <c r="L25" s="219"/>
      <c r="P25" s="220"/>
      <c r="Q25" s="219"/>
      <c r="R25" s="219"/>
      <c r="S25" s="228"/>
      <c r="T25" s="227"/>
      <c r="U25" s="227"/>
      <c r="V25" s="220"/>
      <c r="W25" s="216"/>
    </row>
    <row r="26" spans="1:23" x14ac:dyDescent="0.2">
      <c r="A26" s="218"/>
      <c r="B26" s="219"/>
      <c r="C26" s="206"/>
      <c r="D26" s="220"/>
      <c r="E26" s="221"/>
      <c r="F26" s="220" t="s">
        <v>290</v>
      </c>
      <c r="G26" s="220"/>
      <c r="H26" s="218"/>
      <c r="I26" s="219"/>
      <c r="J26" s="209"/>
      <c r="K26" s="220"/>
      <c r="L26" s="219"/>
      <c r="M26" s="222" t="s">
        <v>291</v>
      </c>
      <c r="N26" s="220"/>
      <c r="O26" s="220"/>
      <c r="P26" s="220"/>
      <c r="Q26" s="219"/>
      <c r="R26" s="219"/>
      <c r="S26" s="227" t="s">
        <v>336</v>
      </c>
      <c r="T26" s="227"/>
      <c r="U26" s="227"/>
      <c r="V26" s="220"/>
      <c r="W26" s="216"/>
    </row>
    <row r="27" spans="1:23" x14ac:dyDescent="0.2">
      <c r="A27" s="218"/>
      <c r="B27" s="219"/>
      <c r="C27" s="206"/>
      <c r="D27" s="220"/>
      <c r="E27" s="219"/>
      <c r="F27" s="220" t="s">
        <v>199</v>
      </c>
      <c r="G27" s="220"/>
      <c r="H27" s="218"/>
      <c r="I27" s="219"/>
      <c r="J27" s="209">
        <v>900</v>
      </c>
      <c r="K27" s="220"/>
      <c r="L27" s="219"/>
      <c r="M27" s="222" t="s">
        <v>292</v>
      </c>
      <c r="N27" s="220"/>
      <c r="O27" s="220">
        <f>'Payments TA'!F18</f>
        <v>887.8</v>
      </c>
      <c r="P27" s="220"/>
      <c r="Q27" s="219" t="s">
        <v>199</v>
      </c>
      <c r="R27" s="219"/>
      <c r="S27" s="227" t="s">
        <v>337</v>
      </c>
      <c r="T27" s="227"/>
      <c r="U27" s="227">
        <f>O61</f>
        <v>6239.0399999999991</v>
      </c>
      <c r="V27" s="220"/>
      <c r="W27" s="216"/>
    </row>
    <row r="28" spans="1:23" x14ac:dyDescent="0.2">
      <c r="A28" s="218"/>
      <c r="B28" s="219"/>
      <c r="C28" s="206">
        <v>0</v>
      </c>
      <c r="D28" s="220"/>
      <c r="E28" s="221"/>
      <c r="F28" s="220" t="s">
        <v>293</v>
      </c>
      <c r="G28" s="220">
        <v>0</v>
      </c>
      <c r="H28" s="218"/>
      <c r="I28" s="219"/>
      <c r="J28" s="209">
        <v>120</v>
      </c>
      <c r="K28" s="220"/>
      <c r="L28" s="219"/>
      <c r="M28" s="222" t="s">
        <v>294</v>
      </c>
      <c r="N28" s="220"/>
      <c r="O28" s="220">
        <f>'Payments TA'!F17</f>
        <v>19.93</v>
      </c>
      <c r="P28" s="220"/>
      <c r="Q28" s="221" t="s">
        <v>199</v>
      </c>
      <c r="R28" s="229"/>
      <c r="S28" s="227"/>
      <c r="T28" s="227"/>
      <c r="U28" s="227"/>
      <c r="V28" s="230"/>
      <c r="W28" s="231"/>
    </row>
    <row r="29" spans="1:23" x14ac:dyDescent="0.2">
      <c r="A29" s="218"/>
      <c r="B29" s="219"/>
      <c r="C29" s="206">
        <v>0</v>
      </c>
      <c r="D29" s="220"/>
      <c r="E29" s="221"/>
      <c r="F29" s="220" t="s">
        <v>295</v>
      </c>
      <c r="G29" s="220">
        <v>0</v>
      </c>
      <c r="H29" s="218"/>
      <c r="I29" s="219"/>
      <c r="J29" s="209">
        <v>100</v>
      </c>
      <c r="K29" s="220"/>
      <c r="L29" s="219"/>
      <c r="M29" s="222" t="s">
        <v>296</v>
      </c>
      <c r="N29" s="220"/>
      <c r="O29" s="220">
        <f>'Payments TA'!F8</f>
        <v>52.26</v>
      </c>
      <c r="P29" s="220"/>
      <c r="Q29" s="221"/>
      <c r="R29" s="232"/>
      <c r="S29" s="227"/>
      <c r="T29" s="227"/>
      <c r="U29" s="227"/>
      <c r="V29" s="230"/>
      <c r="W29" s="231"/>
    </row>
    <row r="30" spans="1:23" x14ac:dyDescent="0.2">
      <c r="A30" s="218"/>
      <c r="B30" s="219"/>
      <c r="C30" s="206"/>
      <c r="D30" s="220"/>
      <c r="E30" s="219"/>
      <c r="F30" s="220"/>
      <c r="G30" s="220"/>
      <c r="H30" s="218"/>
      <c r="I30" s="219"/>
      <c r="J30" s="209">
        <v>100</v>
      </c>
      <c r="K30" s="220"/>
      <c r="L30" s="219"/>
      <c r="M30" s="222" t="s">
        <v>297</v>
      </c>
      <c r="N30" s="220"/>
      <c r="O30" s="220">
        <v>582.05999999999995</v>
      </c>
      <c r="P30" s="220"/>
      <c r="Q30" s="221"/>
      <c r="R30" s="232"/>
      <c r="S30" s="227" t="s">
        <v>332</v>
      </c>
      <c r="T30" s="227"/>
      <c r="U30" s="227">
        <f>SUM(U19+U21+U24-U27)</f>
        <v>24575.97</v>
      </c>
      <c r="V30" s="230"/>
      <c r="W30" s="231"/>
    </row>
    <row r="31" spans="1:23" x14ac:dyDescent="0.2">
      <c r="A31" s="218"/>
      <c r="B31" s="219"/>
      <c r="C31" s="206"/>
      <c r="D31" s="220"/>
      <c r="E31" s="219"/>
      <c r="F31" s="220"/>
      <c r="G31" s="220"/>
      <c r="H31" s="218"/>
      <c r="I31" s="219"/>
      <c r="J31" s="233"/>
      <c r="K31" s="234"/>
      <c r="L31" s="235"/>
      <c r="M31" s="205"/>
      <c r="N31" s="234"/>
      <c r="O31" s="234"/>
      <c r="P31" s="220"/>
      <c r="Q31" s="221"/>
      <c r="R31" s="236"/>
      <c r="S31" s="237"/>
      <c r="T31" s="237"/>
      <c r="U31" s="237"/>
      <c r="V31" s="238"/>
      <c r="W31" s="231"/>
    </row>
    <row r="32" spans="1:23" x14ac:dyDescent="0.2">
      <c r="A32" s="218"/>
      <c r="B32" s="219"/>
      <c r="C32" s="206"/>
      <c r="D32" s="220"/>
      <c r="E32" s="219"/>
      <c r="F32" s="220"/>
      <c r="G32" s="220"/>
      <c r="H32" s="218"/>
      <c r="I32" s="219"/>
      <c r="J32" s="213">
        <v>2062</v>
      </c>
      <c r="K32" s="220"/>
      <c r="L32" s="219"/>
      <c r="M32" s="222" t="s">
        <v>298</v>
      </c>
      <c r="N32" s="220"/>
      <c r="O32" s="220">
        <f>'Payments TA'!I44</f>
        <v>3060.2599999999998</v>
      </c>
      <c r="P32" s="220"/>
      <c r="Q32" s="221"/>
      <c r="R32" s="232"/>
      <c r="S32" s="225"/>
      <c r="T32" s="225"/>
      <c r="U32" s="225"/>
      <c r="V32" s="230"/>
      <c r="W32" s="231"/>
    </row>
    <row r="33" spans="1:25" x14ac:dyDescent="0.2">
      <c r="A33" s="218"/>
      <c r="B33" s="219"/>
      <c r="C33" s="206"/>
      <c r="D33" s="220"/>
      <c r="E33" s="219"/>
      <c r="F33" s="220"/>
      <c r="G33" s="220"/>
      <c r="H33" s="218"/>
      <c r="I33" s="221"/>
      <c r="J33" s="209">
        <v>100</v>
      </c>
      <c r="K33" s="220"/>
      <c r="L33" s="219"/>
      <c r="M33" s="222" t="s">
        <v>299</v>
      </c>
      <c r="N33" s="220"/>
      <c r="O33" s="220">
        <f>[2]B!U23</f>
        <v>0</v>
      </c>
      <c r="P33" s="220"/>
      <c r="Q33" s="221" t="s">
        <v>199</v>
      </c>
      <c r="R33" s="232"/>
      <c r="S33" s="225" t="s">
        <v>338</v>
      </c>
      <c r="T33" s="227"/>
      <c r="U33" s="227"/>
      <c r="V33" s="230"/>
      <c r="W33" s="231"/>
    </row>
    <row r="34" spans="1:25" x14ac:dyDescent="0.2">
      <c r="A34" s="218"/>
      <c r="B34" s="219"/>
      <c r="C34" s="206"/>
      <c r="D34" s="220"/>
      <c r="E34" s="219"/>
      <c r="F34" s="220"/>
      <c r="G34" s="220"/>
      <c r="H34" s="218"/>
      <c r="I34" s="221"/>
      <c r="J34" s="209">
        <v>175</v>
      </c>
      <c r="K34" s="220"/>
      <c r="L34" s="219"/>
      <c r="M34" s="222" t="s">
        <v>300</v>
      </c>
      <c r="N34" s="220"/>
      <c r="O34" s="220">
        <f>[2]B!V23</f>
        <v>0</v>
      </c>
      <c r="P34" s="220"/>
      <c r="Q34" s="221"/>
      <c r="R34" s="232"/>
      <c r="S34" s="225" t="s">
        <v>312</v>
      </c>
      <c r="T34" s="225"/>
      <c r="U34" s="225">
        <v>8215.1200000000008</v>
      </c>
      <c r="V34" s="230"/>
      <c r="W34" s="231"/>
    </row>
    <row r="35" spans="1:25" x14ac:dyDescent="0.2">
      <c r="A35" s="218"/>
      <c r="B35" s="219"/>
      <c r="C35" s="206">
        <v>0</v>
      </c>
      <c r="D35" s="220"/>
      <c r="E35" s="219"/>
      <c r="F35" s="220" t="s">
        <v>301</v>
      </c>
      <c r="G35" s="220">
        <v>0</v>
      </c>
      <c r="H35" s="218"/>
      <c r="I35" s="221"/>
      <c r="J35" s="209"/>
      <c r="K35" s="220"/>
      <c r="L35" s="219"/>
      <c r="M35" s="222"/>
      <c r="N35" s="220"/>
      <c r="O35" s="220"/>
      <c r="P35" s="220"/>
      <c r="Q35" s="221"/>
      <c r="R35" s="232"/>
      <c r="S35" s="225" t="s">
        <v>339</v>
      </c>
      <c r="T35" s="225"/>
      <c r="U35" s="225"/>
      <c r="V35" s="230"/>
      <c r="W35" s="231"/>
    </row>
    <row r="36" spans="1:25" x14ac:dyDescent="0.2">
      <c r="A36" s="218"/>
      <c r="B36" s="219"/>
      <c r="C36" s="206"/>
      <c r="D36" s="220"/>
      <c r="E36" s="219"/>
      <c r="F36" s="220"/>
      <c r="G36" s="220"/>
      <c r="H36" s="218"/>
      <c r="I36" s="221"/>
      <c r="J36" s="209">
        <v>140</v>
      </c>
      <c r="K36" s="220"/>
      <c r="L36" s="219"/>
      <c r="M36" s="222" t="s">
        <v>302</v>
      </c>
      <c r="N36" s="220"/>
      <c r="O36" s="220">
        <v>108.98</v>
      </c>
      <c r="P36" s="220"/>
      <c r="Q36" s="221"/>
      <c r="R36" s="232"/>
      <c r="S36" s="228" t="s">
        <v>237</v>
      </c>
      <c r="T36" s="225"/>
      <c r="U36" s="225">
        <v>17</v>
      </c>
      <c r="V36" s="230"/>
      <c r="W36" s="231"/>
    </row>
    <row r="37" spans="1:25" x14ac:dyDescent="0.2">
      <c r="A37" s="218"/>
      <c r="B37" s="219"/>
      <c r="C37" s="206">
        <v>80</v>
      </c>
      <c r="D37" s="220"/>
      <c r="E37" s="219"/>
      <c r="F37" s="220" t="s">
        <v>303</v>
      </c>
      <c r="G37" s="220">
        <f>'Receipts TA'!K8</f>
        <v>81.03</v>
      </c>
      <c r="H37" s="218"/>
      <c r="I37" s="221"/>
      <c r="J37" s="213">
        <v>50</v>
      </c>
      <c r="K37" s="220"/>
      <c r="L37" s="219"/>
      <c r="M37" s="222" t="s">
        <v>304</v>
      </c>
      <c r="N37" s="220"/>
      <c r="O37" s="220">
        <v>0</v>
      </c>
      <c r="P37" s="220"/>
      <c r="Q37" s="221" t="s">
        <v>199</v>
      </c>
      <c r="R37" s="232"/>
      <c r="S37" s="228" t="s">
        <v>340</v>
      </c>
      <c r="T37" s="225"/>
      <c r="U37" s="225">
        <v>22.28</v>
      </c>
      <c r="V37" s="230"/>
      <c r="W37" s="231"/>
    </row>
    <row r="38" spans="1:25" x14ac:dyDescent="0.2">
      <c r="A38" s="218"/>
      <c r="B38" s="219"/>
      <c r="C38" s="206"/>
      <c r="D38" s="220"/>
      <c r="E38" s="219"/>
      <c r="F38" s="220"/>
      <c r="G38" s="220"/>
      <c r="H38" s="218"/>
      <c r="I38" s="221"/>
      <c r="J38" s="213">
        <v>90</v>
      </c>
      <c r="K38" s="220"/>
      <c r="L38" s="219"/>
      <c r="M38" s="222" t="s">
        <v>305</v>
      </c>
      <c r="N38" s="220"/>
      <c r="O38" s="218">
        <f>'Payments TA'!O14</f>
        <v>65</v>
      </c>
      <c r="P38" s="220"/>
      <c r="Q38" s="221"/>
      <c r="R38" s="232"/>
      <c r="S38" s="228" t="s">
        <v>245</v>
      </c>
      <c r="T38" s="225"/>
      <c r="U38" s="225">
        <v>171.83</v>
      </c>
      <c r="V38" s="230"/>
      <c r="W38" s="231"/>
    </row>
    <row r="39" spans="1:25" x14ac:dyDescent="0.2">
      <c r="A39" s="218"/>
      <c r="B39" s="219"/>
      <c r="C39" s="206"/>
      <c r="D39" s="220"/>
      <c r="E39" s="219"/>
      <c r="F39" s="220"/>
      <c r="G39" s="220"/>
      <c r="H39" s="218"/>
      <c r="I39" s="219"/>
      <c r="J39" s="239">
        <v>0</v>
      </c>
      <c r="K39" s="240"/>
      <c r="M39" s="222" t="s">
        <v>306</v>
      </c>
      <c r="O39" s="220">
        <f>[2]B!AA23</f>
        <v>0</v>
      </c>
      <c r="P39" s="220"/>
      <c r="Q39" s="221"/>
      <c r="R39" s="232"/>
      <c r="S39" s="228"/>
      <c r="T39" s="225"/>
      <c r="U39" s="241">
        <f>SUM(U34-U36-U37-U38)</f>
        <v>8004.0100000000011</v>
      </c>
      <c r="V39" s="230"/>
      <c r="W39" s="231"/>
    </row>
    <row r="40" spans="1:25" x14ac:dyDescent="0.2">
      <c r="A40" s="218"/>
      <c r="B40" s="219"/>
      <c r="C40" s="206">
        <v>10</v>
      </c>
      <c r="D40" s="220"/>
      <c r="E40" s="219"/>
      <c r="F40" s="220" t="s">
        <v>307</v>
      </c>
      <c r="G40" s="220">
        <f>'Receipts Bus 30'!H35</f>
        <v>8.3699999999999992</v>
      </c>
      <c r="H40" s="218"/>
      <c r="I40" s="219"/>
      <c r="J40" s="209"/>
      <c r="K40" s="220"/>
      <c r="L40" s="219"/>
      <c r="M40" s="223" t="s">
        <v>308</v>
      </c>
      <c r="N40" s="220"/>
      <c r="O40" s="220"/>
      <c r="P40" s="220"/>
      <c r="Q40" s="221"/>
      <c r="R40" s="232"/>
      <c r="S40" s="225"/>
      <c r="T40" s="225"/>
      <c r="U40" s="225"/>
      <c r="V40" s="230"/>
      <c r="W40" s="231"/>
      <c r="Y40" s="208" t="s">
        <v>199</v>
      </c>
    </row>
    <row r="41" spans="1:25" x14ac:dyDescent="0.2">
      <c r="A41" s="218"/>
      <c r="B41" s="219"/>
      <c r="C41" s="206"/>
      <c r="D41" s="220"/>
      <c r="E41" s="221"/>
      <c r="F41" s="220"/>
      <c r="G41" s="220"/>
      <c r="H41" s="218"/>
      <c r="I41" s="219"/>
      <c r="J41" s="209">
        <v>180</v>
      </c>
      <c r="K41" s="220"/>
      <c r="L41" s="219"/>
      <c r="M41" s="222" t="s">
        <v>309</v>
      </c>
      <c r="N41" s="220"/>
      <c r="O41" s="220">
        <f>'Payments TA'!F4</f>
        <v>177</v>
      </c>
      <c r="P41" s="220"/>
      <c r="Q41" s="221"/>
      <c r="R41" s="232"/>
      <c r="S41" s="225" t="s">
        <v>315</v>
      </c>
      <c r="T41" s="227"/>
      <c r="U41" s="227">
        <v>16571.96</v>
      </c>
      <c r="V41" s="230"/>
      <c r="W41" s="231"/>
    </row>
    <row r="42" spans="1:25" x14ac:dyDescent="0.2">
      <c r="A42" s="218"/>
      <c r="B42" s="219"/>
      <c r="C42" s="206">
        <v>0</v>
      </c>
      <c r="D42" s="220"/>
      <c r="E42" s="221"/>
      <c r="F42" s="218" t="s">
        <v>310</v>
      </c>
      <c r="G42" s="220">
        <v>0</v>
      </c>
      <c r="H42" s="218"/>
      <c r="I42" s="219"/>
      <c r="J42" s="209">
        <v>30</v>
      </c>
      <c r="K42" s="220"/>
      <c r="L42" s="219"/>
      <c r="M42" s="222" t="s">
        <v>204</v>
      </c>
      <c r="N42" s="220"/>
      <c r="O42" s="220">
        <f>'Payments TA'!F7</f>
        <v>36</v>
      </c>
      <c r="P42" s="220"/>
      <c r="Q42" s="221"/>
      <c r="R42" s="232"/>
      <c r="S42" s="225"/>
      <c r="T42" s="227"/>
      <c r="U42" s="227"/>
      <c r="V42" s="230"/>
      <c r="W42" s="231"/>
    </row>
    <row r="43" spans="1:25" x14ac:dyDescent="0.2">
      <c r="A43" s="218"/>
      <c r="B43" s="219"/>
      <c r="C43" s="206"/>
      <c r="D43" s="220"/>
      <c r="E43" s="221"/>
      <c r="F43" s="218" t="s">
        <v>331</v>
      </c>
      <c r="G43" s="220">
        <f>'Receipts TA'!K10</f>
        <v>393.9</v>
      </c>
      <c r="H43" s="218"/>
      <c r="I43" s="219"/>
      <c r="J43" s="239"/>
      <c r="K43" s="240"/>
      <c r="M43" s="242" t="s">
        <v>240</v>
      </c>
      <c r="N43" s="220"/>
      <c r="O43" s="220">
        <v>19.09</v>
      </c>
      <c r="P43" s="220"/>
      <c r="Q43" s="221"/>
      <c r="R43" s="232"/>
      <c r="S43" s="243" t="s">
        <v>341</v>
      </c>
      <c r="T43" s="244"/>
      <c r="U43" s="244">
        <f>SUM(U39+U41)</f>
        <v>24575.97</v>
      </c>
      <c r="V43" s="230"/>
      <c r="W43" s="231"/>
    </row>
    <row r="44" spans="1:25" x14ac:dyDescent="0.2">
      <c r="A44" s="218"/>
      <c r="B44" s="219"/>
      <c r="C44" s="206"/>
      <c r="D44" s="220"/>
      <c r="E44" s="221"/>
      <c r="F44" s="220" t="s">
        <v>199</v>
      </c>
      <c r="G44" s="220"/>
      <c r="H44" s="218"/>
      <c r="I44" s="219"/>
      <c r="J44" s="239"/>
      <c r="K44" s="240"/>
      <c r="M44" s="242"/>
      <c r="N44" s="220"/>
      <c r="O44" s="220"/>
      <c r="P44" s="220"/>
      <c r="Q44" s="221"/>
      <c r="R44" s="236"/>
      <c r="S44" s="245"/>
      <c r="T44" s="237"/>
      <c r="U44" s="237"/>
      <c r="V44" s="238"/>
      <c r="W44" s="231"/>
    </row>
    <row r="45" spans="1:25" x14ac:dyDescent="0.2">
      <c r="A45" s="218"/>
      <c r="B45" s="219"/>
      <c r="E45" s="246"/>
      <c r="H45" s="218"/>
      <c r="I45" s="219"/>
      <c r="J45" s="209">
        <v>400</v>
      </c>
      <c r="K45" s="220"/>
      <c r="L45" s="219"/>
      <c r="M45" s="218" t="s">
        <v>313</v>
      </c>
      <c r="N45" s="220"/>
      <c r="O45" s="220">
        <f>'Payments TA'!F36</f>
        <v>17</v>
      </c>
      <c r="P45" s="220"/>
      <c r="Q45" s="221" t="s">
        <v>199</v>
      </c>
      <c r="R45" s="225"/>
      <c r="S45" s="225"/>
      <c r="T45" s="227"/>
      <c r="U45" s="227"/>
      <c r="V45" s="227"/>
      <c r="W45" s="231"/>
    </row>
    <row r="46" spans="1:25" x14ac:dyDescent="0.2">
      <c r="A46" s="218"/>
      <c r="B46" s="219"/>
      <c r="E46" s="246"/>
      <c r="H46" s="218"/>
      <c r="I46" s="219"/>
      <c r="J46" s="213">
        <v>50</v>
      </c>
      <c r="K46" s="220"/>
      <c r="L46" s="219"/>
      <c r="M46" s="223" t="s">
        <v>314</v>
      </c>
      <c r="N46" s="220"/>
      <c r="O46" s="220">
        <f>[2]B!AD23</f>
        <v>0</v>
      </c>
      <c r="P46" s="220"/>
      <c r="Q46" s="221"/>
      <c r="R46" s="225"/>
      <c r="S46" s="247"/>
      <c r="T46" s="227"/>
      <c r="U46" s="227"/>
      <c r="V46" s="227"/>
      <c r="W46" s="231"/>
    </row>
    <row r="47" spans="1:25" x14ac:dyDescent="0.2">
      <c r="A47" s="218"/>
      <c r="B47" s="219"/>
      <c r="C47" s="206">
        <v>300</v>
      </c>
      <c r="D47" s="220"/>
      <c r="E47" s="219"/>
      <c r="F47" s="220" t="s">
        <v>59</v>
      </c>
      <c r="G47" s="220">
        <f>[2]A!N24</f>
        <v>0</v>
      </c>
      <c r="H47" s="218"/>
      <c r="I47" s="219"/>
      <c r="J47" s="213"/>
      <c r="K47" s="220"/>
      <c r="L47" s="219"/>
      <c r="M47" s="223"/>
      <c r="N47" s="220"/>
      <c r="O47" s="220"/>
      <c r="P47" s="220"/>
      <c r="Q47" s="221"/>
      <c r="R47" s="225"/>
      <c r="S47" s="247"/>
      <c r="T47" s="227"/>
      <c r="U47" s="227"/>
      <c r="V47" s="227"/>
      <c r="W47" s="231"/>
    </row>
    <row r="48" spans="1:25" x14ac:dyDescent="0.2">
      <c r="A48" s="218"/>
      <c r="B48" s="219"/>
      <c r="C48" s="206"/>
      <c r="D48" s="220"/>
      <c r="E48" s="219"/>
      <c r="F48" s="220"/>
      <c r="G48" s="220"/>
      <c r="H48" s="218"/>
      <c r="I48" s="219"/>
      <c r="J48" s="213">
        <v>50</v>
      </c>
      <c r="K48" s="220"/>
      <c r="L48" s="219"/>
      <c r="M48" s="223" t="s">
        <v>316</v>
      </c>
      <c r="N48" s="220"/>
      <c r="O48" s="220">
        <f>[2]B!AH23</f>
        <v>0</v>
      </c>
      <c r="P48" s="220"/>
      <c r="Q48" s="221" t="s">
        <v>199</v>
      </c>
      <c r="S48" s="228"/>
      <c r="T48" s="227"/>
      <c r="U48" s="227"/>
      <c r="V48" s="226"/>
      <c r="W48" s="231"/>
    </row>
    <row r="49" spans="1:25" x14ac:dyDescent="0.2">
      <c r="A49" s="218"/>
      <c r="B49" s="219"/>
      <c r="C49" s="206"/>
      <c r="D49" s="220"/>
      <c r="E49" s="221"/>
      <c r="F49" s="220" t="s">
        <v>317</v>
      </c>
      <c r="G49" s="220"/>
      <c r="H49" s="218"/>
      <c r="I49" s="219"/>
      <c r="J49" s="213"/>
      <c r="K49" s="220"/>
      <c r="L49" s="219"/>
      <c r="M49" s="220"/>
      <c r="N49" s="220"/>
      <c r="O49" s="220"/>
      <c r="P49" s="220"/>
      <c r="Q49" s="221" t="s">
        <v>199</v>
      </c>
      <c r="S49" s="225"/>
      <c r="T49" s="227"/>
      <c r="U49" s="227"/>
      <c r="V49" s="226"/>
      <c r="W49" s="231"/>
      <c r="Y49" s="208" t="s">
        <v>199</v>
      </c>
    </row>
    <row r="50" spans="1:25" x14ac:dyDescent="0.2">
      <c r="A50" s="218"/>
      <c r="B50" s="219"/>
      <c r="C50" s="206"/>
      <c r="D50" s="220"/>
      <c r="E50" s="221"/>
      <c r="F50" s="220" t="s">
        <v>319</v>
      </c>
      <c r="G50" s="220"/>
      <c r="H50" s="218"/>
      <c r="I50" s="219"/>
      <c r="J50" s="209">
        <v>275</v>
      </c>
      <c r="K50" s="220"/>
      <c r="L50" s="219"/>
      <c r="M50" s="218" t="s">
        <v>318</v>
      </c>
      <c r="N50" s="220"/>
      <c r="O50" s="220">
        <f>'Payments TA'!F16</f>
        <v>110</v>
      </c>
      <c r="P50" s="220"/>
      <c r="Q50" s="221"/>
      <c r="S50" s="226"/>
      <c r="T50" s="226"/>
      <c r="U50" s="226"/>
      <c r="V50" s="226"/>
      <c r="W50" s="231"/>
      <c r="Y50" s="208" t="s">
        <v>199</v>
      </c>
    </row>
    <row r="51" spans="1:25" x14ac:dyDescent="0.2">
      <c r="A51" s="218"/>
      <c r="B51" s="219"/>
      <c r="C51" s="206"/>
      <c r="D51" s="220"/>
      <c r="E51" s="219"/>
      <c r="F51" s="220" t="s">
        <v>321</v>
      </c>
      <c r="G51" s="220">
        <f>'Receipts TA'!K7</f>
        <v>313.02</v>
      </c>
      <c r="H51" s="218"/>
      <c r="I51" s="219"/>
      <c r="J51" s="209">
        <v>0</v>
      </c>
      <c r="K51" s="220"/>
      <c r="L51" s="219"/>
      <c r="M51" s="218" t="s">
        <v>320</v>
      </c>
      <c r="N51" s="220"/>
      <c r="O51" s="220">
        <f>[2]B!I54</f>
        <v>0</v>
      </c>
      <c r="P51" s="220"/>
      <c r="Q51" s="219"/>
      <c r="S51" s="226"/>
      <c r="T51" s="226"/>
      <c r="U51" s="226"/>
      <c r="V51" s="226"/>
      <c r="W51" s="231"/>
      <c r="Y51" s="208" t="s">
        <v>199</v>
      </c>
    </row>
    <row r="52" spans="1:25" x14ac:dyDescent="0.2">
      <c r="A52" s="218"/>
      <c r="B52" s="219"/>
      <c r="C52" s="206"/>
      <c r="D52" s="220"/>
      <c r="E52" s="219"/>
      <c r="F52" s="220"/>
      <c r="G52" s="220"/>
      <c r="H52" s="218"/>
      <c r="I52" s="221"/>
      <c r="J52" s="209"/>
      <c r="K52" s="220"/>
      <c r="L52" s="219"/>
      <c r="M52" s="222"/>
      <c r="N52" s="220"/>
      <c r="O52" s="218"/>
      <c r="P52" s="220"/>
      <c r="Q52" s="219"/>
      <c r="S52" s="226"/>
      <c r="T52" s="226"/>
      <c r="U52" s="226"/>
      <c r="V52" s="226"/>
      <c r="W52" s="231"/>
    </row>
    <row r="53" spans="1:25" x14ac:dyDescent="0.2">
      <c r="A53" s="218"/>
      <c r="B53" s="219"/>
      <c r="C53" s="206"/>
      <c r="D53" s="220"/>
      <c r="E53" s="219"/>
      <c r="F53" s="220" t="s">
        <v>323</v>
      </c>
      <c r="G53" s="220">
        <v>0</v>
      </c>
      <c r="H53" s="218"/>
      <c r="I53" s="221"/>
      <c r="J53" s="209">
        <v>300</v>
      </c>
      <c r="K53" s="220"/>
      <c r="L53" s="219"/>
      <c r="M53" s="220" t="s">
        <v>322</v>
      </c>
      <c r="N53" s="220"/>
      <c r="O53" s="220">
        <f>'Payments TA'!G44</f>
        <v>132.41</v>
      </c>
      <c r="P53" s="220"/>
      <c r="Q53" s="219"/>
      <c r="S53" s="226"/>
      <c r="T53" s="226"/>
      <c r="U53" s="226"/>
      <c r="V53" s="226"/>
      <c r="W53" s="231"/>
    </row>
    <row r="54" spans="1:25" x14ac:dyDescent="0.2">
      <c r="A54" s="218"/>
      <c r="B54" s="219"/>
      <c r="C54" s="206"/>
      <c r="D54" s="220"/>
      <c r="E54" s="219"/>
      <c r="F54" s="220"/>
      <c r="G54" s="220"/>
      <c r="H54" s="218"/>
      <c r="I54" s="221"/>
      <c r="J54" s="209"/>
      <c r="K54" s="220"/>
      <c r="L54" s="219"/>
      <c r="M54" s="218"/>
      <c r="N54" s="220"/>
      <c r="O54" s="220"/>
      <c r="P54" s="220"/>
      <c r="Q54" s="219"/>
      <c r="S54" s="226"/>
      <c r="T54" s="226"/>
      <c r="U54" s="226"/>
      <c r="V54" s="226"/>
    </row>
    <row r="55" spans="1:25" x14ac:dyDescent="0.2">
      <c r="A55" s="218"/>
      <c r="B55" s="219"/>
      <c r="C55" s="206"/>
      <c r="D55" s="220"/>
      <c r="E55" s="219"/>
      <c r="F55" s="220" t="s">
        <v>325</v>
      </c>
      <c r="G55" s="220">
        <v>0</v>
      </c>
      <c r="H55" s="218"/>
      <c r="I55" s="219"/>
      <c r="J55" s="209">
        <v>50</v>
      </c>
      <c r="K55" s="220"/>
      <c r="L55" s="219"/>
      <c r="M55" s="223" t="s">
        <v>324</v>
      </c>
      <c r="N55" s="220"/>
      <c r="O55" s="220">
        <v>0</v>
      </c>
      <c r="P55" s="220"/>
      <c r="Q55" s="219"/>
      <c r="S55" s="226"/>
      <c r="T55" s="226"/>
      <c r="U55" s="226"/>
      <c r="V55" s="226"/>
    </row>
    <row r="56" spans="1:25" x14ac:dyDescent="0.2">
      <c r="A56" s="218"/>
      <c r="B56" s="219"/>
      <c r="C56" s="206"/>
      <c r="D56" s="220"/>
      <c r="E56" s="219"/>
      <c r="F56" s="220"/>
      <c r="G56" s="220"/>
      <c r="H56" s="218"/>
      <c r="I56" s="219"/>
      <c r="J56" s="209">
        <v>0</v>
      </c>
      <c r="K56" s="220"/>
      <c r="L56" s="219"/>
      <c r="M56" s="223" t="s">
        <v>326</v>
      </c>
      <c r="N56" s="220"/>
      <c r="O56" s="220">
        <v>0</v>
      </c>
      <c r="P56" s="220"/>
      <c r="Q56" s="219"/>
      <c r="S56" s="226"/>
      <c r="T56" s="226"/>
      <c r="U56" s="226"/>
      <c r="V56" s="226"/>
    </row>
    <row r="57" spans="1:25" x14ac:dyDescent="0.2">
      <c r="A57" s="218"/>
      <c r="B57" s="219"/>
      <c r="C57" s="206"/>
      <c r="D57" s="220"/>
      <c r="E57" s="219"/>
      <c r="F57" s="220"/>
      <c r="G57" s="220"/>
      <c r="H57" s="218"/>
      <c r="I57" s="219"/>
      <c r="J57" s="209">
        <v>500</v>
      </c>
      <c r="K57" s="220"/>
      <c r="L57" s="219"/>
      <c r="M57" s="220" t="s">
        <v>327</v>
      </c>
      <c r="N57" s="220"/>
      <c r="O57" s="218">
        <v>0</v>
      </c>
      <c r="P57" s="220"/>
      <c r="Q57" s="219"/>
      <c r="S57" s="226"/>
      <c r="T57" s="226"/>
      <c r="U57" s="226"/>
      <c r="V57" s="226"/>
    </row>
    <row r="58" spans="1:25" x14ac:dyDescent="0.2">
      <c r="A58" s="218"/>
      <c r="B58" s="219"/>
      <c r="C58" s="206"/>
      <c r="D58" s="220"/>
      <c r="E58" s="219"/>
      <c r="F58" s="220"/>
      <c r="G58" s="220"/>
      <c r="H58" s="218"/>
      <c r="I58" s="219"/>
      <c r="J58" s="209">
        <v>0</v>
      </c>
      <c r="K58" s="220"/>
      <c r="L58" s="219"/>
      <c r="M58" s="218" t="s">
        <v>328</v>
      </c>
      <c r="N58" s="220"/>
      <c r="O58" s="218">
        <v>0</v>
      </c>
      <c r="P58" s="220"/>
      <c r="Q58" s="219"/>
      <c r="S58" s="226"/>
      <c r="T58" s="226"/>
      <c r="U58" s="226"/>
      <c r="V58" s="226"/>
    </row>
    <row r="59" spans="1:25" x14ac:dyDescent="0.2">
      <c r="A59" s="218"/>
      <c r="B59" s="248"/>
      <c r="C59" s="211"/>
      <c r="D59" s="249"/>
      <c r="E59" s="249"/>
      <c r="F59" s="249"/>
      <c r="G59" s="249"/>
      <c r="H59" s="250"/>
      <c r="I59" s="219"/>
      <c r="J59" s="209"/>
      <c r="K59" s="220"/>
      <c r="L59" s="219"/>
      <c r="M59" s="220" t="s">
        <v>199</v>
      </c>
      <c r="N59" s="220"/>
      <c r="O59" s="220"/>
      <c r="P59" s="220"/>
      <c r="Q59" s="219"/>
      <c r="S59" s="226"/>
      <c r="T59" s="226"/>
      <c r="U59" s="226"/>
      <c r="V59" s="226"/>
    </row>
    <row r="60" spans="1:25" x14ac:dyDescent="0.2">
      <c r="A60" s="218"/>
      <c r="B60" s="219"/>
      <c r="C60" s="206">
        <f>SUM(C13:C59)</f>
        <v>9390</v>
      </c>
      <c r="D60" s="220"/>
      <c r="E60" s="220"/>
      <c r="F60" s="220" t="s">
        <v>329</v>
      </c>
      <c r="G60" s="220">
        <f>SUM(G17:G57)</f>
        <v>10296.320000000002</v>
      </c>
      <c r="H60" s="218"/>
      <c r="I60" s="219"/>
      <c r="J60" s="214"/>
      <c r="K60" s="249"/>
      <c r="L60" s="249"/>
      <c r="M60" s="250" t="s">
        <v>199</v>
      </c>
      <c r="N60" s="249"/>
      <c r="O60" s="249" t="s">
        <v>199</v>
      </c>
      <c r="P60" s="249"/>
      <c r="Q60" s="219"/>
      <c r="S60" s="226"/>
      <c r="T60" s="226"/>
      <c r="U60" s="226"/>
      <c r="V60" s="226"/>
    </row>
    <row r="61" spans="1:25" x14ac:dyDescent="0.2">
      <c r="A61" s="218"/>
      <c r="B61" s="219"/>
      <c r="C61" s="206"/>
      <c r="D61" s="220"/>
      <c r="E61" s="220"/>
      <c r="F61" s="220"/>
      <c r="G61" s="220"/>
      <c r="H61" s="218"/>
      <c r="I61" s="219"/>
      <c r="J61" s="209">
        <f>SUM(J10:J60)</f>
        <v>9222</v>
      </c>
      <c r="K61" s="220"/>
      <c r="L61" s="220"/>
      <c r="M61" s="220" t="s">
        <v>330</v>
      </c>
      <c r="N61" s="220"/>
      <c r="O61" s="220">
        <f>SUM(O10:O60)</f>
        <v>6239.0399999999991</v>
      </c>
      <c r="P61" s="220"/>
      <c r="Q61" s="219"/>
      <c r="S61" s="226"/>
      <c r="T61" s="226"/>
      <c r="U61" s="226"/>
    </row>
    <row r="62" spans="1:25" x14ac:dyDescent="0.2">
      <c r="A62" s="218"/>
      <c r="B62" s="249"/>
      <c r="C62" s="211"/>
      <c r="D62" s="249"/>
      <c r="E62" s="249"/>
      <c r="F62" s="249"/>
      <c r="G62" s="249"/>
      <c r="H62" s="250"/>
      <c r="I62" s="220"/>
      <c r="J62" s="209"/>
      <c r="K62" s="220"/>
      <c r="L62" s="220"/>
      <c r="M62" s="218" t="s">
        <v>199</v>
      </c>
      <c r="N62" s="220"/>
      <c r="O62" s="218" t="s">
        <v>199</v>
      </c>
      <c r="P62" s="251"/>
      <c r="Q62" s="220"/>
      <c r="S62" s="226"/>
      <c r="T62" s="226"/>
      <c r="U62" s="226"/>
    </row>
    <row r="63" spans="1:25" x14ac:dyDescent="0.2">
      <c r="J63" s="212"/>
      <c r="K63" s="249"/>
      <c r="L63" s="249"/>
      <c r="M63" s="250"/>
      <c r="N63" s="249"/>
      <c r="O63" s="250"/>
      <c r="P63" s="249"/>
    </row>
  </sheetData>
  <pageMargins left="0.7" right="0.7" top="0.75" bottom="0.75" header="0.3" footer="0.3"/>
  <pageSetup paperSize="9" scale="5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B1" sqref="B1"/>
    </sheetView>
  </sheetViews>
  <sheetFormatPr defaultRowHeight="12.75" x14ac:dyDescent="0.2"/>
  <cols>
    <col min="1" max="1" width="11.7109375" customWidth="1"/>
    <col min="2" max="2" width="25.5703125" customWidth="1"/>
    <col min="3" max="3" width="12.28515625" customWidth="1"/>
    <col min="4" max="4" width="16.42578125" customWidth="1"/>
    <col min="7" max="7" width="12.42578125" customWidth="1"/>
    <col min="8" max="8" width="12.7109375" customWidth="1"/>
    <col min="9" max="9" width="11.28515625" customWidth="1"/>
    <col min="12" max="12" width="10.140625" bestFit="1" customWidth="1"/>
  </cols>
  <sheetData>
    <row r="1" spans="1:12" s="12" customFormat="1" ht="26.25" thickBot="1" x14ac:dyDescent="0.25">
      <c r="A1" s="43" t="s">
        <v>55</v>
      </c>
      <c r="B1" s="43" t="s">
        <v>57</v>
      </c>
      <c r="C1" s="43" t="s">
        <v>58</v>
      </c>
      <c r="D1" s="43" t="s">
        <v>53</v>
      </c>
      <c r="E1" s="43" t="s">
        <v>50</v>
      </c>
      <c r="F1" s="43" t="s">
        <v>59</v>
      </c>
      <c r="G1" s="43" t="s">
        <v>51</v>
      </c>
      <c r="H1" s="43" t="s">
        <v>60</v>
      </c>
      <c r="I1" s="43" t="s">
        <v>52</v>
      </c>
      <c r="J1" s="43" t="s">
        <v>54</v>
      </c>
      <c r="K1" s="43" t="s">
        <v>61</v>
      </c>
    </row>
    <row r="2" spans="1:12" s="12" customFormat="1" ht="13.5" thickTop="1" x14ac:dyDescent="0.2">
      <c r="A2" s="182">
        <v>42096</v>
      </c>
      <c r="B2" s="183" t="s">
        <v>221</v>
      </c>
      <c r="C2" s="184"/>
      <c r="D2" s="184"/>
      <c r="E2" s="184"/>
      <c r="F2" s="184"/>
      <c r="G2" s="184"/>
      <c r="H2" s="184"/>
      <c r="I2" s="184"/>
      <c r="J2" s="184"/>
      <c r="K2" s="185">
        <v>3000</v>
      </c>
    </row>
    <row r="3" spans="1:12" x14ac:dyDescent="0.2">
      <c r="A3" s="180">
        <v>42104</v>
      </c>
      <c r="B3" s="163" t="s">
        <v>202</v>
      </c>
      <c r="C3" s="166"/>
      <c r="D3" s="166">
        <v>1100</v>
      </c>
      <c r="E3" s="164"/>
      <c r="F3" s="164"/>
      <c r="G3" s="164"/>
      <c r="H3" s="164"/>
      <c r="I3" s="164"/>
      <c r="J3" s="164"/>
      <c r="K3" s="164"/>
      <c r="L3" s="165"/>
    </row>
    <row r="4" spans="1:12" x14ac:dyDescent="0.2">
      <c r="A4" s="180">
        <v>42104</v>
      </c>
      <c r="B4" s="163" t="s">
        <v>217</v>
      </c>
      <c r="C4" s="166"/>
      <c r="D4" s="166">
        <v>403</v>
      </c>
      <c r="E4" s="164"/>
      <c r="F4" s="164"/>
      <c r="G4" s="164"/>
      <c r="H4" s="164"/>
      <c r="I4" s="164"/>
      <c r="J4" s="164"/>
      <c r="K4" s="164"/>
      <c r="L4" s="165"/>
    </row>
    <row r="5" spans="1:12" x14ac:dyDescent="0.2">
      <c r="A5" s="180">
        <v>42104</v>
      </c>
      <c r="B5" s="163" t="s">
        <v>218</v>
      </c>
      <c r="C5" s="166"/>
      <c r="D5" s="166">
        <v>597</v>
      </c>
      <c r="E5" s="164"/>
      <c r="F5" s="164"/>
      <c r="G5" s="164"/>
      <c r="H5" s="164"/>
      <c r="I5" s="164"/>
      <c r="J5" s="164"/>
      <c r="K5" s="164"/>
      <c r="L5" s="165"/>
    </row>
    <row r="6" spans="1:12" x14ac:dyDescent="0.2">
      <c r="A6" s="180">
        <v>42104</v>
      </c>
      <c r="B6" s="162" t="s">
        <v>219</v>
      </c>
      <c r="C6" s="164">
        <v>3700</v>
      </c>
      <c r="D6" s="164"/>
      <c r="E6" s="164"/>
      <c r="F6" s="164"/>
      <c r="G6" s="164"/>
      <c r="H6" s="164"/>
      <c r="I6" s="164"/>
      <c r="J6" s="164"/>
      <c r="K6" s="164"/>
      <c r="L6" s="165"/>
    </row>
    <row r="7" spans="1:12" x14ac:dyDescent="0.2">
      <c r="A7" s="161">
        <v>42146</v>
      </c>
      <c r="B7" s="162" t="s">
        <v>220</v>
      </c>
      <c r="C7" s="164"/>
      <c r="D7" s="164"/>
      <c r="E7" s="164"/>
      <c r="F7" s="164"/>
      <c r="G7" s="164"/>
      <c r="H7" s="164"/>
      <c r="I7" s="164"/>
      <c r="J7" s="164"/>
      <c r="K7" s="164">
        <v>313.02</v>
      </c>
      <c r="L7" s="165"/>
    </row>
    <row r="8" spans="1:12" x14ac:dyDescent="0.2">
      <c r="A8" s="161">
        <v>42208</v>
      </c>
      <c r="B8" s="162" t="s">
        <v>227</v>
      </c>
      <c r="C8" s="164"/>
      <c r="D8" s="164"/>
      <c r="E8" s="164"/>
      <c r="F8" s="164"/>
      <c r="G8" s="164"/>
      <c r="H8" s="164"/>
      <c r="I8" s="164"/>
      <c r="J8" s="164"/>
      <c r="K8" s="164">
        <v>81.03</v>
      </c>
      <c r="L8" s="165"/>
    </row>
    <row r="9" spans="1:12" x14ac:dyDescent="0.2">
      <c r="A9" s="161">
        <v>42275</v>
      </c>
      <c r="B9" s="162" t="s">
        <v>234</v>
      </c>
      <c r="C9" s="164">
        <v>3700</v>
      </c>
      <c r="D9" s="164"/>
      <c r="E9" s="164"/>
      <c r="F9" s="164"/>
      <c r="G9" s="164"/>
      <c r="H9" s="164"/>
      <c r="I9" s="164"/>
      <c r="J9" s="164"/>
      <c r="K9" s="164"/>
      <c r="L9" s="165"/>
    </row>
    <row r="10" spans="1:12" x14ac:dyDescent="0.2">
      <c r="A10" s="161">
        <v>42430</v>
      </c>
      <c r="B10" s="60" t="s">
        <v>243</v>
      </c>
      <c r="C10" s="164"/>
      <c r="D10" s="164"/>
      <c r="E10" s="164"/>
      <c r="F10" s="164"/>
      <c r="G10" s="164"/>
      <c r="H10" s="164"/>
      <c r="I10" s="164"/>
      <c r="J10" s="164"/>
      <c r="K10" s="164">
        <v>393.9</v>
      </c>
      <c r="L10" s="165"/>
    </row>
    <row r="11" spans="1:12" x14ac:dyDescent="0.2">
      <c r="A11" s="161"/>
      <c r="B11" s="60"/>
      <c r="C11" s="164"/>
      <c r="D11" s="164"/>
      <c r="E11" s="164"/>
      <c r="F11" s="164"/>
      <c r="G11" s="164"/>
      <c r="H11" s="164"/>
      <c r="I11" s="164"/>
      <c r="J11" s="164"/>
      <c r="K11" s="164"/>
      <c r="L11" s="165"/>
    </row>
    <row r="12" spans="1:12" x14ac:dyDescent="0.2">
      <c r="A12" s="161"/>
      <c r="B12" s="162"/>
      <c r="C12" s="164"/>
      <c r="D12" s="165"/>
      <c r="E12" s="164"/>
      <c r="F12" s="164"/>
      <c r="G12" s="164"/>
      <c r="H12" s="164"/>
      <c r="I12" s="164"/>
      <c r="J12" s="164"/>
      <c r="K12" s="164"/>
      <c r="L12" s="165"/>
    </row>
    <row r="13" spans="1:12" x14ac:dyDescent="0.2">
      <c r="A13" s="161"/>
      <c r="B13" s="60"/>
      <c r="C13" s="164"/>
      <c r="D13" s="164"/>
      <c r="E13" s="164"/>
      <c r="F13" s="164"/>
      <c r="G13" s="164"/>
      <c r="H13" s="164"/>
      <c r="I13" s="164"/>
      <c r="J13" s="164"/>
      <c r="K13" s="164"/>
      <c r="L13" s="165"/>
    </row>
    <row r="14" spans="1:12" x14ac:dyDescent="0.2">
      <c r="A14" s="161"/>
      <c r="B14" s="60"/>
      <c r="C14" s="164"/>
      <c r="D14" s="164"/>
      <c r="E14" s="164"/>
      <c r="F14" s="164"/>
      <c r="G14" s="164"/>
      <c r="H14" s="164"/>
      <c r="I14" s="164"/>
      <c r="J14" s="164"/>
      <c r="K14" s="164"/>
      <c r="L14" s="165"/>
    </row>
    <row r="15" spans="1:12" x14ac:dyDescent="0.2">
      <c r="A15" s="161"/>
      <c r="B15" s="60"/>
      <c r="C15" s="164"/>
      <c r="D15" s="164"/>
      <c r="E15" s="164"/>
      <c r="F15" s="164"/>
      <c r="G15" s="164"/>
      <c r="H15" s="164"/>
      <c r="I15" s="164"/>
      <c r="J15" s="164"/>
      <c r="K15" s="164"/>
      <c r="L15" s="165"/>
    </row>
    <row r="16" spans="1:12" x14ac:dyDescent="0.2">
      <c r="A16" s="161"/>
      <c r="B16" s="60"/>
      <c r="C16" s="164"/>
      <c r="D16" s="164"/>
      <c r="E16" s="164"/>
      <c r="F16" s="164"/>
      <c r="G16" s="164"/>
      <c r="H16" s="164"/>
      <c r="I16" s="164"/>
      <c r="J16" s="164"/>
      <c r="K16" s="164"/>
      <c r="L16" s="165"/>
    </row>
    <row r="17" spans="1:12" x14ac:dyDescent="0.2">
      <c r="A17" s="161"/>
      <c r="B17" s="162"/>
      <c r="C17" s="164"/>
      <c r="D17" s="164"/>
      <c r="E17" s="164"/>
      <c r="F17" s="164"/>
      <c r="G17" s="164"/>
      <c r="H17" s="164"/>
      <c r="I17" s="164"/>
      <c r="J17" s="164"/>
      <c r="K17" s="164"/>
      <c r="L17" s="165"/>
    </row>
    <row r="18" spans="1:12" x14ac:dyDescent="0.2">
      <c r="A18" s="60"/>
      <c r="B18" s="60"/>
      <c r="C18" s="164"/>
      <c r="D18" s="164"/>
      <c r="E18" s="164"/>
      <c r="F18" s="164"/>
      <c r="G18" s="164"/>
      <c r="H18" s="164"/>
      <c r="I18" s="164"/>
      <c r="J18" s="164"/>
      <c r="K18" s="164"/>
      <c r="L18" s="165"/>
    </row>
    <row r="19" spans="1:12" x14ac:dyDescent="0.2">
      <c r="A19" s="60"/>
      <c r="B19" s="60"/>
      <c r="C19" s="164"/>
      <c r="D19" s="164"/>
      <c r="E19" s="164"/>
      <c r="F19" s="164"/>
      <c r="G19" s="164"/>
      <c r="H19" s="164"/>
      <c r="I19" s="164"/>
      <c r="J19" s="164"/>
      <c r="K19" s="164"/>
      <c r="L19" s="165"/>
    </row>
    <row r="20" spans="1:12" x14ac:dyDescent="0.2">
      <c r="A20" s="60"/>
      <c r="B20" s="60"/>
      <c r="C20" s="164"/>
      <c r="D20" s="164"/>
      <c r="E20" s="164"/>
      <c r="F20" s="164"/>
      <c r="G20" s="164"/>
      <c r="H20" s="164"/>
      <c r="I20" s="164"/>
      <c r="J20" s="164"/>
      <c r="K20" s="164"/>
      <c r="L20" s="165"/>
    </row>
    <row r="21" spans="1:12" x14ac:dyDescent="0.2">
      <c r="A21" s="60"/>
      <c r="B21" s="60"/>
      <c r="C21" s="164"/>
      <c r="D21" s="164"/>
      <c r="E21" s="164"/>
      <c r="F21" s="164"/>
      <c r="G21" s="164"/>
      <c r="H21" s="164"/>
      <c r="I21" s="164"/>
      <c r="J21" s="164"/>
      <c r="K21" s="164"/>
      <c r="L21" s="165"/>
    </row>
    <row r="22" spans="1:12" x14ac:dyDescent="0.2">
      <c r="A22" s="60"/>
      <c r="B22" s="60"/>
      <c r="C22" s="164"/>
      <c r="D22" s="164"/>
      <c r="E22" s="164"/>
      <c r="F22" s="164"/>
      <c r="G22" s="164"/>
      <c r="H22" s="164"/>
      <c r="I22" s="164"/>
      <c r="J22" s="164"/>
      <c r="K22" s="164"/>
      <c r="L22" s="165"/>
    </row>
    <row r="23" spans="1:12" x14ac:dyDescent="0.2">
      <c r="A23" s="60"/>
      <c r="B23" s="60"/>
      <c r="C23" s="164"/>
      <c r="D23" s="164"/>
      <c r="E23" s="164"/>
      <c r="F23" s="164"/>
      <c r="G23" s="164"/>
      <c r="H23" s="164"/>
      <c r="I23" s="164"/>
      <c r="J23" s="164"/>
      <c r="K23" s="164"/>
      <c r="L23" s="165"/>
    </row>
    <row r="24" spans="1:12" x14ac:dyDescent="0.2">
      <c r="A24" s="60"/>
      <c r="B24" s="60"/>
      <c r="C24" s="164"/>
      <c r="D24" s="164"/>
      <c r="E24" s="164"/>
      <c r="F24" s="164"/>
      <c r="G24" s="164"/>
      <c r="H24" s="164"/>
      <c r="I24" s="164"/>
      <c r="J24" s="164"/>
      <c r="K24" s="164"/>
      <c r="L24" s="165"/>
    </row>
    <row r="25" spans="1:12" x14ac:dyDescent="0.2">
      <c r="A25" s="60"/>
      <c r="B25" s="60"/>
      <c r="C25" s="164"/>
      <c r="D25" s="164"/>
      <c r="E25" s="164"/>
      <c r="F25" s="164"/>
      <c r="G25" s="164"/>
      <c r="H25" s="164"/>
      <c r="I25" s="164"/>
      <c r="J25" s="164"/>
      <c r="K25" s="164"/>
      <c r="L25" s="165"/>
    </row>
    <row r="26" spans="1:12" x14ac:dyDescent="0.2">
      <c r="A26" s="60"/>
      <c r="B26" s="60"/>
      <c r="C26" s="164"/>
      <c r="D26" s="164"/>
      <c r="E26" s="164"/>
      <c r="F26" s="164"/>
      <c r="G26" s="164"/>
      <c r="H26" s="164"/>
      <c r="I26" s="164"/>
      <c r="J26" s="164"/>
      <c r="K26" s="164"/>
      <c r="L26" s="165"/>
    </row>
    <row r="27" spans="1:12" x14ac:dyDescent="0.2">
      <c r="A27" s="60"/>
      <c r="B27" s="60"/>
      <c r="C27" s="164"/>
      <c r="D27" s="164"/>
      <c r="E27" s="164"/>
      <c r="F27" s="164"/>
      <c r="G27" s="164"/>
      <c r="H27" s="164"/>
      <c r="I27" s="164"/>
      <c r="J27" s="164"/>
      <c r="K27" s="164"/>
      <c r="L27" s="165"/>
    </row>
    <row r="28" spans="1:12" x14ac:dyDescent="0.2">
      <c r="A28" s="60"/>
      <c r="B28" s="60"/>
      <c r="C28" s="164"/>
      <c r="D28" s="164"/>
      <c r="E28" s="164"/>
      <c r="F28" s="164"/>
      <c r="G28" s="164"/>
      <c r="H28" s="164"/>
      <c r="I28" s="164"/>
      <c r="J28" s="164"/>
      <c r="K28" s="164"/>
      <c r="L28" s="165"/>
    </row>
    <row r="29" spans="1:12" x14ac:dyDescent="0.2">
      <c r="A29" s="60"/>
      <c r="B29" s="60"/>
      <c r="C29" s="164"/>
      <c r="D29" s="164"/>
      <c r="E29" s="164"/>
      <c r="F29" s="164"/>
      <c r="G29" s="164"/>
      <c r="H29" s="164"/>
      <c r="I29" s="164"/>
      <c r="J29" s="164"/>
      <c r="K29" s="164"/>
      <c r="L29" s="165"/>
    </row>
    <row r="30" spans="1:12" x14ac:dyDescent="0.2">
      <c r="A30" s="60"/>
      <c r="B30" s="60"/>
      <c r="C30" s="164"/>
      <c r="D30" s="164"/>
      <c r="E30" s="164"/>
      <c r="F30" s="164"/>
      <c r="G30" s="164"/>
      <c r="H30" s="164"/>
      <c r="I30" s="164"/>
      <c r="J30" s="164"/>
      <c r="K30" s="164"/>
      <c r="L30" s="165"/>
    </row>
    <row r="31" spans="1:12" x14ac:dyDescent="0.2">
      <c r="A31" s="60"/>
      <c r="B31" s="60"/>
      <c r="C31" s="164"/>
      <c r="D31" s="164"/>
      <c r="E31" s="164"/>
      <c r="F31" s="164"/>
      <c r="G31" s="164"/>
      <c r="H31" s="164"/>
      <c r="I31" s="164"/>
      <c r="J31" s="164"/>
      <c r="K31" s="164"/>
      <c r="L31" s="165"/>
    </row>
    <row r="32" spans="1:12" x14ac:dyDescent="0.2">
      <c r="A32" s="60"/>
      <c r="B32" s="60"/>
      <c r="C32" s="164"/>
      <c r="D32" s="164"/>
      <c r="E32" s="164"/>
      <c r="F32" s="164"/>
      <c r="G32" s="164"/>
      <c r="H32" s="164"/>
      <c r="I32" s="164"/>
      <c r="J32" s="164"/>
      <c r="K32" s="164"/>
      <c r="L32" s="165"/>
    </row>
    <row r="33" spans="1:12" x14ac:dyDescent="0.2">
      <c r="A33" s="60"/>
      <c r="B33" s="60"/>
      <c r="C33" s="164"/>
      <c r="D33" s="164"/>
      <c r="E33" s="164"/>
      <c r="F33" s="164"/>
      <c r="G33" s="164"/>
      <c r="H33" s="164"/>
      <c r="I33" s="164"/>
      <c r="J33" s="164"/>
      <c r="K33" s="164"/>
      <c r="L33" s="165"/>
    </row>
    <row r="34" spans="1:12" x14ac:dyDescent="0.2">
      <c r="A34" s="60"/>
      <c r="B34" s="60"/>
      <c r="C34" s="164"/>
      <c r="D34" s="164"/>
      <c r="E34" s="164"/>
      <c r="F34" s="164"/>
      <c r="G34" s="164"/>
      <c r="H34" s="164"/>
      <c r="I34" s="164"/>
      <c r="J34" s="164"/>
      <c r="K34" s="164"/>
      <c r="L34" s="165"/>
    </row>
    <row r="35" spans="1:12" ht="13.5" thickBot="1" x14ac:dyDescent="0.25">
      <c r="A35" s="60"/>
      <c r="B35" s="60"/>
      <c r="C35" s="164"/>
      <c r="D35" s="164"/>
      <c r="E35" s="164"/>
      <c r="F35" s="164"/>
      <c r="G35" s="164"/>
      <c r="H35" s="164"/>
      <c r="I35" s="164"/>
      <c r="J35" s="164"/>
      <c r="K35" s="164"/>
      <c r="L35" s="165" t="s">
        <v>96</v>
      </c>
    </row>
    <row r="36" spans="1:12" ht="14.25" thickTop="1" thickBot="1" x14ac:dyDescent="0.25">
      <c r="A36" s="32"/>
      <c r="B36" s="32"/>
      <c r="C36" s="167">
        <f>SUM(C3:C35)</f>
        <v>7400</v>
      </c>
      <c r="D36" s="167">
        <f>SUM(D3:D35)</f>
        <v>2100</v>
      </c>
      <c r="E36" s="167">
        <f t="shared" ref="E36:J36" si="0">SUM(E3:E35)</f>
        <v>0</v>
      </c>
      <c r="F36" s="167">
        <f t="shared" si="0"/>
        <v>0</v>
      </c>
      <c r="G36" s="167">
        <f t="shared" si="0"/>
        <v>0</v>
      </c>
      <c r="H36" s="167">
        <f t="shared" si="0"/>
        <v>0</v>
      </c>
      <c r="I36" s="167">
        <f t="shared" si="0"/>
        <v>0</v>
      </c>
      <c r="J36" s="167">
        <f t="shared" si="0"/>
        <v>0</v>
      </c>
      <c r="K36" s="168">
        <f>SUM(K2:K35)</f>
        <v>3787.9500000000003</v>
      </c>
      <c r="L36" s="169">
        <f>SUM(C36:K36)</f>
        <v>13287.95</v>
      </c>
    </row>
    <row r="37" spans="1:12" ht="13.5" thickTop="1" x14ac:dyDescent="0.2"/>
  </sheetData>
  <phoneticPr fontId="0" type="noConversion"/>
  <pageMargins left="0.59055118110236227" right="0.59055118110236227" top="0.59055118110236227" bottom="0.59055118110236227" header="0.51181102362204722" footer="0.51181102362204722"/>
  <pageSetup paperSize="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pane ySplit="1" topLeftCell="A2" activePane="bottomLeft" state="frozen"/>
      <selection pane="bottomLeft" activeCell="J24" sqref="J23:J24"/>
    </sheetView>
  </sheetViews>
  <sheetFormatPr defaultRowHeight="12.75" x14ac:dyDescent="0.2"/>
  <cols>
    <col min="2" max="2" width="27.42578125" customWidth="1"/>
    <col min="3" max="3" width="13.7109375" customWidth="1"/>
    <col min="4" max="4" width="11.28515625" customWidth="1"/>
    <col min="5" max="5" width="14" bestFit="1" customWidth="1"/>
    <col min="6" max="6" width="18.7109375" customWidth="1"/>
    <col min="7" max="7" width="27.28515625" customWidth="1"/>
  </cols>
  <sheetData>
    <row r="1" spans="1:7" ht="16.5" thickBot="1" x14ac:dyDescent="0.3">
      <c r="A1" s="44" t="s">
        <v>41</v>
      </c>
      <c r="B1" s="44" t="s">
        <v>62</v>
      </c>
      <c r="C1" s="44" t="s">
        <v>197</v>
      </c>
      <c r="D1" s="44" t="s">
        <v>64</v>
      </c>
      <c r="E1" s="44" t="s">
        <v>63</v>
      </c>
      <c r="F1" s="44" t="s">
        <v>42</v>
      </c>
      <c r="G1" s="44" t="s">
        <v>65</v>
      </c>
    </row>
    <row r="2" spans="1:7" ht="13.5" thickTop="1" x14ac:dyDescent="0.2">
      <c r="A2" s="16"/>
      <c r="B2" s="16"/>
      <c r="C2" s="156"/>
      <c r="D2" s="16"/>
      <c r="E2" s="16"/>
      <c r="F2" s="16"/>
      <c r="G2" s="16"/>
    </row>
    <row r="3" spans="1:7" x14ac:dyDescent="0.2">
      <c r="A3" s="17"/>
      <c r="B3" s="17"/>
      <c r="C3" s="156"/>
      <c r="D3" s="17"/>
      <c r="E3" s="17"/>
      <c r="F3" s="17"/>
      <c r="G3" s="17"/>
    </row>
    <row r="4" spans="1:7" x14ac:dyDescent="0.2">
      <c r="A4" s="17"/>
      <c r="B4" s="17"/>
      <c r="C4" s="156"/>
      <c r="D4" s="17"/>
      <c r="E4" s="17"/>
      <c r="F4" s="17"/>
      <c r="G4" s="17"/>
    </row>
    <row r="5" spans="1:7" x14ac:dyDescent="0.2">
      <c r="A5" s="17"/>
      <c r="B5" s="17"/>
      <c r="C5" s="156"/>
      <c r="D5" s="17"/>
      <c r="E5" s="17"/>
      <c r="F5" s="17"/>
      <c r="G5" s="17"/>
    </row>
    <row r="6" spans="1:7" x14ac:dyDescent="0.2">
      <c r="A6" s="17"/>
      <c r="B6" s="17"/>
      <c r="C6" s="156"/>
      <c r="D6" s="17"/>
      <c r="E6" s="17"/>
      <c r="F6" s="17"/>
      <c r="G6" s="17"/>
    </row>
    <row r="7" spans="1:7" x14ac:dyDescent="0.2">
      <c r="A7" s="17"/>
      <c r="B7" s="17"/>
      <c r="C7" s="156"/>
      <c r="D7" s="17"/>
      <c r="E7" s="17"/>
      <c r="F7" s="17"/>
      <c r="G7" s="17"/>
    </row>
    <row r="8" spans="1:7" x14ac:dyDescent="0.2">
      <c r="A8" s="17"/>
      <c r="B8" s="17"/>
      <c r="C8" s="156"/>
      <c r="D8" s="17"/>
      <c r="E8" s="17"/>
      <c r="F8" s="17"/>
      <c r="G8" s="17"/>
    </row>
    <row r="9" spans="1:7" x14ac:dyDescent="0.2">
      <c r="A9" s="17"/>
      <c r="B9" s="17"/>
      <c r="C9" s="156"/>
      <c r="D9" s="17"/>
      <c r="E9" s="17"/>
      <c r="F9" s="17"/>
      <c r="G9" s="17"/>
    </row>
    <row r="10" spans="1:7" x14ac:dyDescent="0.2">
      <c r="A10" s="17"/>
      <c r="B10" s="17"/>
      <c r="C10" s="156"/>
      <c r="D10" s="17"/>
      <c r="E10" s="17"/>
      <c r="F10" s="17"/>
      <c r="G10" s="17"/>
    </row>
    <row r="11" spans="1:7" x14ac:dyDescent="0.2">
      <c r="A11" s="17"/>
      <c r="B11" s="17"/>
      <c r="C11" s="156"/>
      <c r="D11" s="17"/>
      <c r="E11" s="17"/>
      <c r="F11" s="17"/>
      <c r="G11" s="17"/>
    </row>
    <row r="12" spans="1:7" x14ac:dyDescent="0.2">
      <c r="A12" s="17"/>
      <c r="B12" s="17"/>
      <c r="C12" s="156"/>
      <c r="D12" s="17"/>
      <c r="E12" s="17"/>
      <c r="F12" s="17"/>
      <c r="G12" s="17"/>
    </row>
    <row r="13" spans="1:7" x14ac:dyDescent="0.2">
      <c r="A13" s="17"/>
      <c r="B13" s="17"/>
      <c r="C13" s="156"/>
      <c r="D13" s="17"/>
      <c r="E13" s="17"/>
      <c r="F13" s="17"/>
      <c r="G13" s="17"/>
    </row>
    <row r="14" spans="1:7" x14ac:dyDescent="0.2">
      <c r="A14" s="17"/>
      <c r="B14" s="17"/>
      <c r="C14" s="156"/>
      <c r="D14" s="17"/>
      <c r="E14" s="17"/>
      <c r="F14" s="17"/>
      <c r="G14" s="17"/>
    </row>
    <row r="15" spans="1:7" x14ac:dyDescent="0.2">
      <c r="A15" s="17"/>
      <c r="B15" s="17"/>
      <c r="C15" s="156"/>
      <c r="D15" s="17"/>
      <c r="E15" s="17"/>
      <c r="F15" s="17"/>
      <c r="G15" s="17"/>
    </row>
    <row r="16" spans="1:7" x14ac:dyDescent="0.2">
      <c r="A16" s="17"/>
      <c r="B16" s="17"/>
      <c r="C16" s="156"/>
      <c r="D16" s="17"/>
      <c r="E16" s="17"/>
      <c r="F16" s="17"/>
      <c r="G16" s="17"/>
    </row>
    <row r="17" spans="1:7" x14ac:dyDescent="0.2">
      <c r="A17" s="17"/>
      <c r="B17" s="17"/>
      <c r="C17" s="156"/>
      <c r="D17" s="17"/>
      <c r="E17" s="17"/>
      <c r="F17" s="17"/>
      <c r="G17" s="17"/>
    </row>
    <row r="18" spans="1:7" x14ac:dyDescent="0.2">
      <c r="A18" s="17"/>
      <c r="B18" s="17"/>
      <c r="C18" s="156"/>
      <c r="D18" s="17"/>
      <c r="E18" s="17"/>
      <c r="F18" s="17"/>
      <c r="G18" s="17"/>
    </row>
    <row r="19" spans="1:7" x14ac:dyDescent="0.2">
      <c r="A19" s="17"/>
      <c r="B19" s="17"/>
      <c r="C19" s="156"/>
      <c r="D19" s="17"/>
      <c r="E19" s="17"/>
      <c r="F19" s="17"/>
      <c r="G19" s="17"/>
    </row>
    <row r="20" spans="1:7" x14ac:dyDescent="0.2">
      <c r="A20" s="17"/>
      <c r="B20" s="17"/>
      <c r="C20" s="156"/>
      <c r="D20" s="17"/>
      <c r="E20" s="17"/>
      <c r="F20" s="17"/>
      <c r="G20" s="17"/>
    </row>
    <row r="21" spans="1:7" x14ac:dyDescent="0.2">
      <c r="A21" s="17"/>
      <c r="B21" s="17"/>
      <c r="C21" s="156"/>
      <c r="D21" s="17"/>
      <c r="E21" s="17"/>
      <c r="F21" s="17"/>
      <c r="G21" s="17"/>
    </row>
    <row r="22" spans="1:7" x14ac:dyDescent="0.2">
      <c r="A22" s="17"/>
      <c r="B22" s="17"/>
      <c r="C22" s="156"/>
      <c r="D22" s="17"/>
      <c r="E22" s="17"/>
      <c r="F22" s="17"/>
      <c r="G22" s="17"/>
    </row>
    <row r="23" spans="1:7" x14ac:dyDescent="0.2">
      <c r="A23" s="17"/>
      <c r="B23" s="17"/>
      <c r="C23" s="156"/>
      <c r="D23" s="17"/>
      <c r="E23" s="17"/>
      <c r="F23" s="17"/>
      <c r="G23" s="17"/>
    </row>
    <row r="24" spans="1:7" x14ac:dyDescent="0.2">
      <c r="A24" s="17"/>
      <c r="B24" s="17"/>
      <c r="C24" s="156"/>
      <c r="D24" s="17"/>
      <c r="E24" s="17"/>
      <c r="F24" s="17"/>
      <c r="G24" s="17"/>
    </row>
    <row r="25" spans="1:7" x14ac:dyDescent="0.2">
      <c r="A25" s="17"/>
      <c r="B25" s="17"/>
      <c r="C25" s="156"/>
      <c r="D25" s="17"/>
      <c r="E25" s="17"/>
      <c r="F25" s="17"/>
      <c r="G25" s="17"/>
    </row>
    <row r="26" spans="1:7" x14ac:dyDescent="0.2">
      <c r="A26" s="17"/>
      <c r="B26" s="17"/>
      <c r="C26" s="156"/>
      <c r="D26" s="17"/>
      <c r="E26" s="17"/>
      <c r="F26" s="17"/>
      <c r="G26" s="17"/>
    </row>
    <row r="27" spans="1:7" x14ac:dyDescent="0.2">
      <c r="A27" s="17"/>
      <c r="B27" s="17"/>
      <c r="C27" s="156"/>
      <c r="D27" s="17"/>
      <c r="E27" s="17"/>
      <c r="F27" s="17"/>
      <c r="G27" s="17"/>
    </row>
    <row r="28" spans="1:7" x14ac:dyDescent="0.2">
      <c r="A28" s="17"/>
      <c r="B28" s="17"/>
      <c r="C28" s="156"/>
      <c r="D28" s="17"/>
      <c r="E28" s="17"/>
      <c r="F28" s="17"/>
      <c r="G28" s="17"/>
    </row>
    <row r="29" spans="1:7" x14ac:dyDescent="0.2">
      <c r="A29" s="17"/>
      <c r="B29" s="17"/>
      <c r="C29" s="156"/>
      <c r="D29" s="17"/>
      <c r="E29" s="17"/>
      <c r="F29" s="17"/>
      <c r="G29" s="17"/>
    </row>
    <row r="30" spans="1:7" x14ac:dyDescent="0.2">
      <c r="A30" s="17"/>
      <c r="B30" s="17"/>
      <c r="C30" s="156"/>
      <c r="D30" s="17"/>
      <c r="E30" s="17"/>
      <c r="F30" s="17"/>
      <c r="G30" s="17"/>
    </row>
    <row r="31" spans="1:7" x14ac:dyDescent="0.2">
      <c r="A31" s="17"/>
      <c r="B31" s="17"/>
      <c r="C31" s="156"/>
      <c r="D31" s="17"/>
      <c r="E31" s="17"/>
      <c r="F31" s="17"/>
      <c r="G31" s="17"/>
    </row>
    <row r="32" spans="1:7" x14ac:dyDescent="0.2">
      <c r="A32" s="17"/>
      <c r="B32" s="17"/>
      <c r="C32" s="156"/>
      <c r="D32" s="17"/>
      <c r="E32" s="17"/>
      <c r="F32" s="17"/>
      <c r="G32" s="17"/>
    </row>
    <row r="33" spans="1:7" x14ac:dyDescent="0.2">
      <c r="A33" s="17"/>
      <c r="B33" s="17"/>
      <c r="C33" s="156"/>
      <c r="D33" s="17"/>
      <c r="E33" s="17"/>
      <c r="F33" s="17"/>
      <c r="G33" s="17"/>
    </row>
    <row r="34" spans="1:7" x14ac:dyDescent="0.2">
      <c r="A34" s="17"/>
      <c r="B34" s="17"/>
      <c r="C34" s="156"/>
      <c r="D34" s="17"/>
      <c r="E34" s="17"/>
      <c r="F34" s="17"/>
      <c r="G34" s="17"/>
    </row>
    <row r="35" spans="1:7" x14ac:dyDescent="0.2">
      <c r="A35" s="17"/>
      <c r="B35" s="17"/>
      <c r="C35" s="156"/>
      <c r="D35" s="17"/>
      <c r="E35" s="17"/>
      <c r="F35" s="17"/>
      <c r="G35" s="17"/>
    </row>
    <row r="36" spans="1:7" ht="13.5" thickBot="1" x14ac:dyDescent="0.25">
      <c r="A36" s="18"/>
      <c r="B36" s="18"/>
      <c r="C36" s="157"/>
      <c r="D36" s="18"/>
      <c r="E36" s="18"/>
      <c r="F36" s="18"/>
      <c r="G36" s="18"/>
    </row>
    <row r="37" spans="1:7" ht="13.5" thickTop="1" x14ac:dyDescent="0.2">
      <c r="A37" s="11"/>
      <c r="B37" s="154" t="s">
        <v>48</v>
      </c>
      <c r="C37" s="158">
        <f>-D37</f>
        <v>0</v>
      </c>
      <c r="D37" s="155">
        <f>SUM(D2:D36)</f>
        <v>0</v>
      </c>
      <c r="E37" s="154" t="s">
        <v>81</v>
      </c>
      <c r="F37" s="159">
        <f>C37-D37</f>
        <v>0</v>
      </c>
      <c r="G37" s="11"/>
    </row>
  </sheetData>
  <phoneticPr fontId="0" type="noConversion"/>
  <dataValidations count="1">
    <dataValidation type="list" allowBlank="1" showInputMessage="1" showErrorMessage="1" sqref="F8">
      <formula1>Power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topLeftCell="F1" workbookViewId="0">
      <pane ySplit="1" topLeftCell="A2" activePane="bottomLeft" state="frozen"/>
      <selection activeCell="E1" sqref="E1"/>
      <selection pane="bottomLeft" activeCell="F25" sqref="F25"/>
    </sheetView>
  </sheetViews>
  <sheetFormatPr defaultRowHeight="12.75" x14ac:dyDescent="0.2"/>
  <cols>
    <col min="1" max="1" width="13.28515625" customWidth="1"/>
    <col min="2" max="2" width="16" customWidth="1"/>
    <col min="3" max="6" width="13.28515625" customWidth="1"/>
    <col min="8" max="8" width="18.28515625" customWidth="1"/>
    <col min="9" max="9" width="23" customWidth="1"/>
    <col min="10" max="10" width="18" customWidth="1"/>
    <col min="11" max="11" width="10.85546875" customWidth="1"/>
    <col min="12" max="12" width="9.28515625" bestFit="1" customWidth="1"/>
    <col min="13" max="13" width="10.140625" customWidth="1"/>
    <col min="14" max="14" width="12.140625" customWidth="1"/>
    <col min="15" max="15" width="11" customWidth="1"/>
    <col min="16" max="16" width="10.28515625" bestFit="1" customWidth="1"/>
    <col min="18" max="18" width="9.28515625" bestFit="1" customWidth="1"/>
  </cols>
  <sheetData>
    <row r="1" spans="1:30" s="3" customFormat="1" ht="26.25" thickBot="1" x14ac:dyDescent="0.25">
      <c r="A1" s="45" t="s">
        <v>55</v>
      </c>
      <c r="B1" s="45" t="s">
        <v>66</v>
      </c>
      <c r="C1" s="45" t="s">
        <v>67</v>
      </c>
      <c r="D1" s="45" t="s">
        <v>68</v>
      </c>
      <c r="E1" s="46" t="s">
        <v>69</v>
      </c>
      <c r="F1" s="47" t="s">
        <v>70</v>
      </c>
      <c r="G1" s="48" t="s">
        <v>71</v>
      </c>
      <c r="H1" s="45" t="s">
        <v>72</v>
      </c>
      <c r="I1" s="45" t="s">
        <v>57</v>
      </c>
      <c r="J1" s="45" t="s">
        <v>73</v>
      </c>
      <c r="K1" s="49" t="s">
        <v>74</v>
      </c>
      <c r="L1" s="49" t="s">
        <v>75</v>
      </c>
      <c r="M1" s="45" t="s">
        <v>76</v>
      </c>
      <c r="N1" s="45" t="s">
        <v>77</v>
      </c>
      <c r="O1" s="45" t="s">
        <v>78</v>
      </c>
      <c r="R1" s="13"/>
    </row>
    <row r="2" spans="1:30" ht="13.5" thickTop="1" x14ac:dyDescent="0.2">
      <c r="A2" s="59"/>
      <c r="B2" s="59"/>
      <c r="C2" s="59"/>
      <c r="D2" s="59"/>
      <c r="E2" s="152"/>
      <c r="F2" s="149"/>
      <c r="G2" s="19"/>
      <c r="H2" s="16"/>
      <c r="I2" s="16"/>
      <c r="J2" s="16"/>
      <c r="K2" s="16"/>
      <c r="L2" s="20"/>
      <c r="M2" s="16"/>
      <c r="N2" s="16"/>
      <c r="O2" s="16"/>
      <c r="P2" s="146">
        <f t="shared" ref="P2:P23" si="0">SUM(K2:O2)-(L2)</f>
        <v>0</v>
      </c>
      <c r="Q2" s="3"/>
      <c r="R2" s="21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x14ac:dyDescent="0.2">
      <c r="A3" s="59"/>
      <c r="B3" s="59"/>
      <c r="C3" s="59"/>
      <c r="D3" s="59"/>
      <c r="E3" s="152"/>
      <c r="F3" s="149"/>
      <c r="G3" s="19"/>
      <c r="H3" s="16"/>
      <c r="I3" s="16"/>
      <c r="J3" s="16"/>
      <c r="K3" s="16"/>
      <c r="L3" s="16"/>
      <c r="M3" s="16"/>
      <c r="N3" s="16"/>
      <c r="O3" s="16"/>
      <c r="P3" s="146">
        <f t="shared" si="0"/>
        <v>0</v>
      </c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x14ac:dyDescent="0.2">
      <c r="A4" s="59"/>
      <c r="B4" s="59"/>
      <c r="C4" s="59"/>
      <c r="D4" s="59"/>
      <c r="E4" s="152"/>
      <c r="F4" s="149"/>
      <c r="G4" s="19"/>
      <c r="H4" s="16"/>
      <c r="I4" s="16"/>
      <c r="J4" s="16"/>
      <c r="K4" s="16"/>
      <c r="L4" s="16"/>
      <c r="M4" s="16"/>
      <c r="N4" s="16"/>
      <c r="O4" s="16"/>
      <c r="P4" s="146">
        <f t="shared" si="0"/>
        <v>0</v>
      </c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x14ac:dyDescent="0.2">
      <c r="A5" s="59"/>
      <c r="B5" s="59"/>
      <c r="C5" s="59"/>
      <c r="D5" s="59"/>
      <c r="E5" s="152"/>
      <c r="F5" s="149"/>
      <c r="G5" s="19"/>
      <c r="H5" s="16"/>
      <c r="I5" s="16"/>
      <c r="J5" s="16"/>
      <c r="K5" s="16"/>
      <c r="L5" s="16"/>
      <c r="M5" s="16"/>
      <c r="N5" s="16"/>
      <c r="O5" s="16"/>
      <c r="P5" s="146">
        <f t="shared" si="0"/>
        <v>0</v>
      </c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x14ac:dyDescent="0.2">
      <c r="A6" s="59"/>
      <c r="B6" s="59"/>
      <c r="C6" s="59"/>
      <c r="D6" s="59"/>
      <c r="E6" s="152"/>
      <c r="F6" s="149"/>
      <c r="G6" s="19"/>
      <c r="H6" s="16"/>
      <c r="I6" s="16"/>
      <c r="J6" s="16"/>
      <c r="K6" s="16"/>
      <c r="L6" s="16"/>
      <c r="M6" s="16"/>
      <c r="N6" s="16"/>
      <c r="O6" s="16"/>
      <c r="P6" s="146">
        <f t="shared" si="0"/>
        <v>0</v>
      </c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x14ac:dyDescent="0.2">
      <c r="A7" s="59"/>
      <c r="B7" s="59"/>
      <c r="C7" s="59"/>
      <c r="D7" s="59"/>
      <c r="E7" s="152"/>
      <c r="F7" s="149"/>
      <c r="G7" s="19"/>
      <c r="H7" s="16"/>
      <c r="I7" s="16"/>
      <c r="J7" s="16"/>
      <c r="K7" s="16"/>
      <c r="L7" s="16"/>
      <c r="M7" s="16"/>
      <c r="N7" s="16"/>
      <c r="O7" s="16"/>
      <c r="P7" s="146">
        <f t="shared" si="0"/>
        <v>0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x14ac:dyDescent="0.2">
      <c r="A8" s="59"/>
      <c r="B8" s="59"/>
      <c r="C8" s="59"/>
      <c r="D8" s="59"/>
      <c r="E8" s="152"/>
      <c r="F8" s="149"/>
      <c r="G8" s="19"/>
      <c r="H8" s="16"/>
      <c r="I8" s="16"/>
      <c r="J8" s="16"/>
      <c r="K8" s="16"/>
      <c r="L8" s="16"/>
      <c r="M8" s="16"/>
      <c r="N8" s="16"/>
      <c r="O8" s="16"/>
      <c r="P8" s="146">
        <f t="shared" si="0"/>
        <v>0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 x14ac:dyDescent="0.2">
      <c r="A9" s="59"/>
      <c r="B9" s="59"/>
      <c r="C9" s="59"/>
      <c r="D9" s="59"/>
      <c r="E9" s="152"/>
      <c r="F9" s="149"/>
      <c r="G9" s="19"/>
      <c r="H9" s="16"/>
      <c r="I9" s="16"/>
      <c r="J9" s="16"/>
      <c r="K9" s="16"/>
      <c r="L9" s="16"/>
      <c r="M9" s="16"/>
      <c r="N9" s="16"/>
      <c r="O9" s="16"/>
      <c r="P9" s="146">
        <f t="shared" si="0"/>
        <v>0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x14ac:dyDescent="0.2">
      <c r="A10" s="59"/>
      <c r="B10" s="59"/>
      <c r="C10" s="59"/>
      <c r="D10" s="59"/>
      <c r="E10" s="152"/>
      <c r="F10" s="149"/>
      <c r="G10" s="19"/>
      <c r="H10" s="16"/>
      <c r="I10" s="16"/>
      <c r="J10" s="16"/>
      <c r="K10" s="16"/>
      <c r="L10" s="16"/>
      <c r="M10" s="16"/>
      <c r="N10" s="16"/>
      <c r="O10" s="16"/>
      <c r="P10" s="146">
        <f t="shared" si="0"/>
        <v>0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x14ac:dyDescent="0.2">
      <c r="A11" s="59"/>
      <c r="B11" s="59"/>
      <c r="C11" s="59"/>
      <c r="D11" s="59"/>
      <c r="E11" s="152"/>
      <c r="F11" s="149"/>
      <c r="G11" s="19"/>
      <c r="H11" s="16"/>
      <c r="I11" s="16"/>
      <c r="J11" s="16"/>
      <c r="K11" s="16"/>
      <c r="L11" s="16"/>
      <c r="M11" s="16"/>
      <c r="N11" s="16"/>
      <c r="O11" s="16"/>
      <c r="P11" s="146">
        <f t="shared" si="0"/>
        <v>0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x14ac:dyDescent="0.2">
      <c r="A12" s="59"/>
      <c r="B12" s="59"/>
      <c r="C12" s="59"/>
      <c r="D12" s="59"/>
      <c r="E12" s="152"/>
      <c r="F12" s="149"/>
      <c r="G12" s="19"/>
      <c r="H12" s="16"/>
      <c r="I12" s="16"/>
      <c r="J12" s="16"/>
      <c r="K12" s="16"/>
      <c r="L12" s="16"/>
      <c r="M12" s="16"/>
      <c r="N12" s="16"/>
      <c r="O12" s="16"/>
      <c r="P12" s="146">
        <f t="shared" si="0"/>
        <v>0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x14ac:dyDescent="0.2">
      <c r="A13" s="59"/>
      <c r="B13" s="59"/>
      <c r="C13" s="59"/>
      <c r="D13" s="59"/>
      <c r="E13" s="152"/>
      <c r="F13" s="149"/>
      <c r="G13" s="19"/>
      <c r="H13" s="16"/>
      <c r="I13" s="16"/>
      <c r="J13" s="16"/>
      <c r="K13" s="16"/>
      <c r="L13" s="16"/>
      <c r="M13" s="16"/>
      <c r="N13" s="16"/>
      <c r="O13" s="16"/>
      <c r="P13" s="146">
        <f t="shared" si="0"/>
        <v>0</v>
      </c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x14ac:dyDescent="0.2">
      <c r="A14" s="59"/>
      <c r="B14" s="59"/>
      <c r="C14" s="59"/>
      <c r="D14" s="59"/>
      <c r="E14" s="152"/>
      <c r="F14" s="149"/>
      <c r="G14" s="19"/>
      <c r="H14" s="16"/>
      <c r="I14" s="16"/>
      <c r="J14" s="16"/>
      <c r="K14" s="16"/>
      <c r="L14" s="16"/>
      <c r="M14" s="16"/>
      <c r="N14" s="16"/>
      <c r="O14" s="16"/>
      <c r="P14" s="146">
        <f t="shared" si="0"/>
        <v>0</v>
      </c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x14ac:dyDescent="0.2">
      <c r="A15" s="59"/>
      <c r="B15" s="59"/>
      <c r="C15" s="59"/>
      <c r="D15" s="59"/>
      <c r="E15" s="152"/>
      <c r="F15" s="149"/>
      <c r="G15" s="19"/>
      <c r="H15" s="16"/>
      <c r="I15" s="16"/>
      <c r="J15" s="16"/>
      <c r="K15" s="16"/>
      <c r="L15" s="16"/>
      <c r="M15" s="16"/>
      <c r="N15" s="16"/>
      <c r="O15" s="16"/>
      <c r="P15" s="146">
        <f t="shared" si="0"/>
        <v>0</v>
      </c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x14ac:dyDescent="0.2">
      <c r="A16" s="59"/>
      <c r="B16" s="59"/>
      <c r="C16" s="59"/>
      <c r="D16" s="59"/>
      <c r="E16" s="152"/>
      <c r="F16" s="149"/>
      <c r="G16" s="19"/>
      <c r="H16" s="16"/>
      <c r="I16" s="16"/>
      <c r="J16" s="16"/>
      <c r="K16" s="16"/>
      <c r="L16" s="16"/>
      <c r="M16" s="16"/>
      <c r="N16" s="16"/>
      <c r="O16" s="16"/>
      <c r="P16" s="146">
        <f t="shared" si="0"/>
        <v>0</v>
      </c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x14ac:dyDescent="0.2">
      <c r="A17" s="59"/>
      <c r="B17" s="59"/>
      <c r="C17" s="59"/>
      <c r="D17" s="59"/>
      <c r="E17" s="152"/>
      <c r="F17" s="149"/>
      <c r="G17" s="19"/>
      <c r="H17" s="16"/>
      <c r="I17" s="16"/>
      <c r="J17" s="16"/>
      <c r="K17" s="16"/>
      <c r="L17" s="16"/>
      <c r="M17" s="16"/>
      <c r="N17" s="16"/>
      <c r="O17" s="16"/>
      <c r="P17" s="146">
        <f t="shared" si="0"/>
        <v>0</v>
      </c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x14ac:dyDescent="0.2">
      <c r="A18" s="59"/>
      <c r="B18" s="59"/>
      <c r="C18" s="59"/>
      <c r="D18" s="59"/>
      <c r="E18" s="152"/>
      <c r="F18" s="149"/>
      <c r="G18" s="19"/>
      <c r="H18" s="16"/>
      <c r="I18" s="16"/>
      <c r="J18" s="16"/>
      <c r="K18" s="16"/>
      <c r="L18" s="16"/>
      <c r="M18" s="16"/>
      <c r="N18" s="16"/>
      <c r="O18" s="16"/>
      <c r="P18" s="146">
        <f t="shared" si="0"/>
        <v>0</v>
      </c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x14ac:dyDescent="0.2">
      <c r="A19" s="59"/>
      <c r="B19" s="59"/>
      <c r="C19" s="59"/>
      <c r="D19" s="59"/>
      <c r="E19" s="152"/>
      <c r="F19" s="149"/>
      <c r="G19" s="19"/>
      <c r="H19" s="16"/>
      <c r="I19" s="16"/>
      <c r="J19" s="16"/>
      <c r="K19" s="16"/>
      <c r="L19" s="16"/>
      <c r="M19" s="16"/>
      <c r="N19" s="16"/>
      <c r="O19" s="16"/>
      <c r="P19" s="146">
        <f t="shared" si="0"/>
        <v>0</v>
      </c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 x14ac:dyDescent="0.2">
      <c r="A20" s="59"/>
      <c r="B20" s="59"/>
      <c r="C20" s="59"/>
      <c r="D20" s="59"/>
      <c r="E20" s="152"/>
      <c r="F20" s="149"/>
      <c r="G20" s="19"/>
      <c r="H20" s="16"/>
      <c r="I20" s="16"/>
      <c r="J20" s="16"/>
      <c r="K20" s="16"/>
      <c r="L20" s="16"/>
      <c r="M20" s="16"/>
      <c r="N20" s="16"/>
      <c r="O20" s="16"/>
      <c r="P20" s="146">
        <f t="shared" si="0"/>
        <v>0</v>
      </c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x14ac:dyDescent="0.2">
      <c r="A21" s="59"/>
      <c r="B21" s="59"/>
      <c r="C21" s="59"/>
      <c r="D21" s="59"/>
      <c r="E21" s="152"/>
      <c r="F21" s="149"/>
      <c r="G21" s="19"/>
      <c r="H21" s="16"/>
      <c r="I21" s="16"/>
      <c r="J21" s="16"/>
      <c r="K21" s="16"/>
      <c r="L21" s="16"/>
      <c r="M21" s="16"/>
      <c r="N21" s="16"/>
      <c r="O21" s="16"/>
      <c r="P21" s="146">
        <f t="shared" si="0"/>
        <v>0</v>
      </c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ht="13.5" thickBot="1" x14ac:dyDescent="0.25">
      <c r="A22" s="59"/>
      <c r="B22" s="59"/>
      <c r="C22" s="59"/>
      <c r="D22" s="59"/>
      <c r="E22" s="152"/>
      <c r="F22" s="149"/>
      <c r="G22" s="19"/>
      <c r="H22" s="16"/>
      <c r="I22" s="16"/>
      <c r="J22" s="16"/>
      <c r="K22" s="16"/>
      <c r="L22" s="16"/>
      <c r="M22" s="16"/>
      <c r="N22" s="16"/>
      <c r="O22" s="16"/>
      <c r="P22" s="146">
        <f t="shared" si="0"/>
        <v>0</v>
      </c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ht="14.25" thickTop="1" thickBot="1" x14ac:dyDescent="0.25">
      <c r="A23" s="33"/>
      <c r="B23" s="33"/>
      <c r="C23" s="33"/>
      <c r="D23" s="34"/>
      <c r="E23" s="153">
        <f>SUM(E2:E22)</f>
        <v>0</v>
      </c>
      <c r="F23" s="150">
        <f>SUM(F2:F22)</f>
        <v>0</v>
      </c>
      <c r="G23" s="19"/>
      <c r="H23" s="16"/>
      <c r="I23" s="16"/>
      <c r="J23" s="16"/>
      <c r="K23" s="16"/>
      <c r="L23" s="16"/>
      <c r="M23" s="16"/>
      <c r="N23" s="16"/>
      <c r="O23" s="16"/>
      <c r="P23" s="146">
        <f t="shared" si="0"/>
        <v>0</v>
      </c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ht="14.25" thickTop="1" thickBot="1" x14ac:dyDescent="0.25">
      <c r="A24" s="3"/>
      <c r="B24" s="3"/>
      <c r="C24" s="3"/>
      <c r="E24" s="22" t="s">
        <v>79</v>
      </c>
      <c r="F24" s="151">
        <f>E23+F23</f>
        <v>0</v>
      </c>
      <c r="G24" s="35"/>
      <c r="H24" s="36"/>
      <c r="I24" s="36"/>
      <c r="J24" s="37"/>
      <c r="K24" s="148">
        <f t="shared" ref="K24:P24" si="1">SUM(K2:K23)</f>
        <v>0</v>
      </c>
      <c r="L24" s="148">
        <f t="shared" si="1"/>
        <v>0</v>
      </c>
      <c r="M24" s="148">
        <f t="shared" si="1"/>
        <v>0</v>
      </c>
      <c r="N24" s="148">
        <f t="shared" si="1"/>
        <v>0</v>
      </c>
      <c r="O24" s="148">
        <f t="shared" si="1"/>
        <v>0</v>
      </c>
      <c r="P24" s="147">
        <f t="shared" si="1"/>
        <v>0</v>
      </c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ht="13.5" thickTop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 t="s">
        <v>80</v>
      </c>
      <c r="P25" s="146">
        <f>SUM(K24:O24)</f>
        <v>0</v>
      </c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 t="s">
        <v>81</v>
      </c>
      <c r="P26" s="146">
        <f>F24-P24</f>
        <v>0</v>
      </c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</sheetData>
  <sheetProtection sheet="1" objects="1" scenarios="1"/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workbookViewId="0">
      <selection activeCell="F33" sqref="F33"/>
    </sheetView>
  </sheetViews>
  <sheetFormatPr defaultRowHeight="12.75" x14ac:dyDescent="0.2"/>
  <cols>
    <col min="1" max="1" width="18.28515625" customWidth="1"/>
    <col min="2" max="2" width="12.28515625" customWidth="1"/>
    <col min="3" max="3" width="9.42578125" customWidth="1"/>
    <col min="4" max="4" width="9.5703125" customWidth="1"/>
    <col min="5" max="5" width="10" customWidth="1"/>
    <col min="6" max="6" width="12.42578125" customWidth="1"/>
    <col min="8" max="8" width="9.5703125" customWidth="1"/>
    <col min="9" max="9" width="10" customWidth="1"/>
  </cols>
  <sheetData>
    <row r="1" spans="1:17" ht="39" thickBot="1" x14ac:dyDescent="0.25">
      <c r="A1" s="135" t="s">
        <v>38</v>
      </c>
      <c r="B1" s="136" t="s">
        <v>82</v>
      </c>
      <c r="C1" s="137" t="s">
        <v>159</v>
      </c>
      <c r="D1" s="138" t="s">
        <v>12</v>
      </c>
      <c r="E1" s="123" t="s">
        <v>85</v>
      </c>
      <c r="F1" s="123" t="s">
        <v>152</v>
      </c>
      <c r="G1" s="128" t="s">
        <v>44</v>
      </c>
      <c r="H1" s="127" t="s">
        <v>160</v>
      </c>
      <c r="I1" s="124" t="s">
        <v>49</v>
      </c>
      <c r="J1" s="124" t="s">
        <v>4</v>
      </c>
      <c r="K1" s="124" t="s">
        <v>86</v>
      </c>
      <c r="L1" s="124" t="s">
        <v>87</v>
      </c>
      <c r="M1" s="124" t="s">
        <v>88</v>
      </c>
      <c r="N1" s="124" t="s">
        <v>10</v>
      </c>
      <c r="O1" s="130" t="s">
        <v>84</v>
      </c>
      <c r="P1" s="122" t="s">
        <v>79</v>
      </c>
      <c r="Q1" s="124" t="s">
        <v>158</v>
      </c>
    </row>
    <row r="2" spans="1:17" x14ac:dyDescent="0.2">
      <c r="A2" s="7"/>
      <c r="B2" s="8"/>
      <c r="C2" s="24"/>
      <c r="D2" s="139"/>
      <c r="E2" s="8"/>
      <c r="F2" s="8"/>
      <c r="G2" s="129"/>
      <c r="H2" s="7"/>
      <c r="I2" s="8"/>
      <c r="J2" s="8"/>
      <c r="K2" s="8"/>
      <c r="L2" s="8"/>
      <c r="M2" s="8"/>
      <c r="N2" s="8"/>
      <c r="O2" s="129"/>
      <c r="P2" s="131">
        <f>SUM(D2:G2)</f>
        <v>0</v>
      </c>
      <c r="Q2" s="100">
        <f>SUM(H2:O2)</f>
        <v>0</v>
      </c>
    </row>
    <row r="3" spans="1:17" x14ac:dyDescent="0.2">
      <c r="A3" s="7"/>
      <c r="B3" s="8"/>
      <c r="C3" s="24"/>
      <c r="D3" s="139"/>
      <c r="E3" s="8"/>
      <c r="F3" s="8"/>
      <c r="G3" s="129"/>
      <c r="H3" s="7"/>
      <c r="I3" s="8"/>
      <c r="J3" s="8"/>
      <c r="K3" s="8"/>
      <c r="L3" s="8"/>
      <c r="M3" s="8"/>
      <c r="N3" s="8"/>
      <c r="O3" s="129"/>
      <c r="P3" s="131">
        <f t="shared" ref="P3:P23" si="0">SUM(D3:G3)</f>
        <v>0</v>
      </c>
      <c r="Q3" s="100">
        <f t="shared" ref="Q3:Q24" si="1">SUM(H3:O3)</f>
        <v>0</v>
      </c>
    </row>
    <row r="4" spans="1:17" x14ac:dyDescent="0.2">
      <c r="A4" s="7"/>
      <c r="B4" s="8"/>
      <c r="C4" s="24"/>
      <c r="D4" s="139"/>
      <c r="E4" s="8"/>
      <c r="F4" s="8"/>
      <c r="G4" s="129"/>
      <c r="H4" s="7"/>
      <c r="I4" s="8"/>
      <c r="J4" s="8"/>
      <c r="K4" s="8"/>
      <c r="L4" s="8"/>
      <c r="M4" s="8"/>
      <c r="N4" s="8"/>
      <c r="O4" s="129"/>
      <c r="P4" s="131">
        <f t="shared" si="0"/>
        <v>0</v>
      </c>
      <c r="Q4" s="100">
        <f t="shared" si="1"/>
        <v>0</v>
      </c>
    </row>
    <row r="5" spans="1:17" x14ac:dyDescent="0.2">
      <c r="A5" s="7"/>
      <c r="B5" s="8"/>
      <c r="C5" s="24"/>
      <c r="D5" s="139"/>
      <c r="E5" s="8"/>
      <c r="F5" s="8"/>
      <c r="G5" s="129"/>
      <c r="H5" s="7"/>
      <c r="I5" s="8"/>
      <c r="J5" s="8"/>
      <c r="K5" s="8"/>
      <c r="L5" s="8"/>
      <c r="M5" s="8"/>
      <c r="N5" s="8"/>
      <c r="O5" s="129"/>
      <c r="P5" s="131">
        <f t="shared" si="0"/>
        <v>0</v>
      </c>
      <c r="Q5" s="100">
        <f t="shared" si="1"/>
        <v>0</v>
      </c>
    </row>
    <row r="6" spans="1:17" x14ac:dyDescent="0.2">
      <c r="A6" s="7"/>
      <c r="B6" s="8"/>
      <c r="C6" s="24"/>
      <c r="D6" s="139"/>
      <c r="E6" s="8"/>
      <c r="F6" s="8"/>
      <c r="G6" s="129"/>
      <c r="H6" s="7"/>
      <c r="I6" s="8"/>
      <c r="J6" s="8"/>
      <c r="K6" s="8"/>
      <c r="L6" s="8"/>
      <c r="M6" s="8"/>
      <c r="N6" s="8"/>
      <c r="O6" s="129"/>
      <c r="P6" s="131">
        <f t="shared" si="0"/>
        <v>0</v>
      </c>
      <c r="Q6" s="100">
        <f t="shared" si="1"/>
        <v>0</v>
      </c>
    </row>
    <row r="7" spans="1:17" x14ac:dyDescent="0.2">
      <c r="A7" s="7"/>
      <c r="B7" s="8"/>
      <c r="C7" s="24"/>
      <c r="D7" s="139"/>
      <c r="E7" s="8"/>
      <c r="F7" s="8"/>
      <c r="G7" s="129"/>
      <c r="H7" s="7"/>
      <c r="I7" s="8"/>
      <c r="J7" s="8"/>
      <c r="K7" s="8"/>
      <c r="L7" s="8"/>
      <c r="M7" s="8"/>
      <c r="N7" s="8"/>
      <c r="O7" s="129"/>
      <c r="P7" s="131">
        <f t="shared" si="0"/>
        <v>0</v>
      </c>
      <c r="Q7" s="100">
        <f t="shared" si="1"/>
        <v>0</v>
      </c>
    </row>
    <row r="8" spans="1:17" x14ac:dyDescent="0.2">
      <c r="A8" s="7"/>
      <c r="B8" s="8"/>
      <c r="C8" s="24"/>
      <c r="D8" s="139"/>
      <c r="E8" s="8"/>
      <c r="F8" s="8"/>
      <c r="G8" s="129"/>
      <c r="H8" s="7"/>
      <c r="I8" s="8"/>
      <c r="J8" s="8"/>
      <c r="K8" s="8"/>
      <c r="L8" s="8"/>
      <c r="M8" s="8"/>
      <c r="N8" s="8"/>
      <c r="O8" s="129"/>
      <c r="P8" s="131">
        <f t="shared" si="0"/>
        <v>0</v>
      </c>
      <c r="Q8" s="100">
        <f t="shared" si="1"/>
        <v>0</v>
      </c>
    </row>
    <row r="9" spans="1:17" x14ac:dyDescent="0.2">
      <c r="A9" s="7"/>
      <c r="B9" s="8"/>
      <c r="C9" s="24"/>
      <c r="D9" s="139"/>
      <c r="E9" s="8"/>
      <c r="F9" s="8"/>
      <c r="G9" s="129"/>
      <c r="H9" s="7"/>
      <c r="I9" s="8"/>
      <c r="J9" s="8"/>
      <c r="K9" s="8"/>
      <c r="L9" s="8"/>
      <c r="M9" s="8"/>
      <c r="N9" s="8"/>
      <c r="O9" s="129"/>
      <c r="P9" s="131">
        <f t="shared" si="0"/>
        <v>0</v>
      </c>
      <c r="Q9" s="100">
        <f t="shared" si="1"/>
        <v>0</v>
      </c>
    </row>
    <row r="10" spans="1:17" x14ac:dyDescent="0.2">
      <c r="A10" s="7"/>
      <c r="B10" s="8"/>
      <c r="C10" s="24"/>
      <c r="D10" s="139"/>
      <c r="E10" s="8"/>
      <c r="F10" s="8"/>
      <c r="G10" s="129"/>
      <c r="H10" s="7"/>
      <c r="I10" s="8"/>
      <c r="J10" s="8"/>
      <c r="K10" s="8"/>
      <c r="L10" s="8"/>
      <c r="M10" s="8"/>
      <c r="N10" s="8"/>
      <c r="O10" s="129"/>
      <c r="P10" s="131">
        <f t="shared" si="0"/>
        <v>0</v>
      </c>
      <c r="Q10" s="100">
        <f t="shared" si="1"/>
        <v>0</v>
      </c>
    </row>
    <row r="11" spans="1:17" x14ac:dyDescent="0.2">
      <c r="A11" s="7"/>
      <c r="B11" s="8"/>
      <c r="C11" s="24"/>
      <c r="D11" s="139"/>
      <c r="E11" s="8"/>
      <c r="F11" s="8"/>
      <c r="G11" s="129"/>
      <c r="H11" s="7"/>
      <c r="I11" s="8"/>
      <c r="J11" s="8"/>
      <c r="K11" s="8"/>
      <c r="L11" s="8"/>
      <c r="M11" s="8"/>
      <c r="N11" s="8"/>
      <c r="O11" s="129"/>
      <c r="P11" s="131">
        <f t="shared" si="0"/>
        <v>0</v>
      </c>
      <c r="Q11" s="100">
        <f t="shared" si="1"/>
        <v>0</v>
      </c>
    </row>
    <row r="12" spans="1:17" x14ac:dyDescent="0.2">
      <c r="A12" s="7"/>
      <c r="B12" s="8"/>
      <c r="C12" s="24"/>
      <c r="D12" s="139"/>
      <c r="E12" s="8"/>
      <c r="F12" s="8"/>
      <c r="G12" s="129"/>
      <c r="H12" s="7"/>
      <c r="I12" s="8"/>
      <c r="J12" s="8"/>
      <c r="K12" s="8"/>
      <c r="L12" s="8"/>
      <c r="M12" s="8"/>
      <c r="N12" s="8"/>
      <c r="O12" s="129"/>
      <c r="P12" s="131">
        <f t="shared" si="0"/>
        <v>0</v>
      </c>
      <c r="Q12" s="100">
        <f t="shared" si="1"/>
        <v>0</v>
      </c>
    </row>
    <row r="13" spans="1:17" x14ac:dyDescent="0.2">
      <c r="A13" s="7"/>
      <c r="B13" s="8"/>
      <c r="C13" s="24"/>
      <c r="D13" s="139"/>
      <c r="E13" s="8"/>
      <c r="F13" s="8"/>
      <c r="G13" s="129"/>
      <c r="H13" s="7"/>
      <c r="I13" s="8"/>
      <c r="J13" s="8"/>
      <c r="K13" s="8"/>
      <c r="L13" s="8"/>
      <c r="M13" s="8"/>
      <c r="N13" s="8"/>
      <c r="O13" s="129"/>
      <c r="P13" s="131">
        <f t="shared" si="0"/>
        <v>0</v>
      </c>
      <c r="Q13" s="100">
        <f t="shared" si="1"/>
        <v>0</v>
      </c>
    </row>
    <row r="14" spans="1:17" x14ac:dyDescent="0.2">
      <c r="A14" s="7"/>
      <c r="B14" s="8"/>
      <c r="C14" s="24"/>
      <c r="D14" s="139"/>
      <c r="E14" s="8"/>
      <c r="F14" s="8"/>
      <c r="G14" s="129"/>
      <c r="H14" s="7"/>
      <c r="I14" s="8"/>
      <c r="J14" s="8"/>
      <c r="K14" s="8"/>
      <c r="L14" s="8"/>
      <c r="M14" s="8"/>
      <c r="N14" s="8"/>
      <c r="O14" s="129"/>
      <c r="P14" s="131">
        <f t="shared" si="0"/>
        <v>0</v>
      </c>
      <c r="Q14" s="100">
        <f t="shared" si="1"/>
        <v>0</v>
      </c>
    </row>
    <row r="15" spans="1:17" x14ac:dyDescent="0.2">
      <c r="A15" s="7"/>
      <c r="B15" s="8"/>
      <c r="C15" s="24"/>
      <c r="D15" s="139"/>
      <c r="E15" s="8"/>
      <c r="F15" s="8"/>
      <c r="G15" s="129"/>
      <c r="H15" s="7"/>
      <c r="I15" s="8"/>
      <c r="J15" s="8"/>
      <c r="K15" s="8"/>
      <c r="L15" s="8"/>
      <c r="M15" s="8"/>
      <c r="N15" s="8"/>
      <c r="O15" s="129"/>
      <c r="P15" s="131">
        <f t="shared" si="0"/>
        <v>0</v>
      </c>
      <c r="Q15" s="100">
        <f t="shared" si="1"/>
        <v>0</v>
      </c>
    </row>
    <row r="16" spans="1:17" x14ac:dyDescent="0.2">
      <c r="A16" s="7"/>
      <c r="B16" s="8"/>
      <c r="C16" s="24"/>
      <c r="D16" s="139"/>
      <c r="E16" s="8"/>
      <c r="F16" s="8"/>
      <c r="G16" s="129"/>
      <c r="H16" s="7"/>
      <c r="I16" s="8"/>
      <c r="J16" s="8"/>
      <c r="K16" s="8"/>
      <c r="L16" s="8"/>
      <c r="M16" s="8"/>
      <c r="N16" s="8"/>
      <c r="O16" s="129"/>
      <c r="P16" s="131">
        <f t="shared" si="0"/>
        <v>0</v>
      </c>
      <c r="Q16" s="100">
        <f t="shared" si="1"/>
        <v>0</v>
      </c>
    </row>
    <row r="17" spans="1:17" x14ac:dyDescent="0.2">
      <c r="A17" s="7"/>
      <c r="B17" s="8"/>
      <c r="C17" s="24"/>
      <c r="D17" s="139"/>
      <c r="E17" s="8"/>
      <c r="F17" s="8"/>
      <c r="G17" s="129"/>
      <c r="H17" s="7"/>
      <c r="I17" s="8"/>
      <c r="J17" s="8"/>
      <c r="K17" s="8"/>
      <c r="L17" s="8"/>
      <c r="M17" s="8"/>
      <c r="N17" s="8"/>
      <c r="O17" s="129"/>
      <c r="P17" s="131">
        <f t="shared" si="0"/>
        <v>0</v>
      </c>
      <c r="Q17" s="100">
        <f t="shared" si="1"/>
        <v>0</v>
      </c>
    </row>
    <row r="18" spans="1:17" x14ac:dyDescent="0.2">
      <c r="A18" s="7"/>
      <c r="B18" s="8"/>
      <c r="C18" s="24"/>
      <c r="D18" s="139"/>
      <c r="E18" s="8"/>
      <c r="F18" s="8"/>
      <c r="G18" s="129"/>
      <c r="H18" s="7"/>
      <c r="I18" s="8"/>
      <c r="J18" s="8"/>
      <c r="K18" s="8"/>
      <c r="L18" s="8"/>
      <c r="M18" s="8"/>
      <c r="N18" s="8"/>
      <c r="O18" s="129"/>
      <c r="P18" s="131">
        <f t="shared" si="0"/>
        <v>0</v>
      </c>
      <c r="Q18" s="100">
        <f t="shared" si="1"/>
        <v>0</v>
      </c>
    </row>
    <row r="19" spans="1:17" x14ac:dyDescent="0.2">
      <c r="A19" s="7"/>
      <c r="B19" s="8"/>
      <c r="C19" s="24"/>
      <c r="D19" s="139"/>
      <c r="E19" s="8"/>
      <c r="F19" s="8"/>
      <c r="G19" s="129"/>
      <c r="H19" s="7"/>
      <c r="I19" s="8"/>
      <c r="J19" s="8"/>
      <c r="K19" s="8"/>
      <c r="L19" s="8"/>
      <c r="M19" s="8"/>
      <c r="N19" s="8"/>
      <c r="O19" s="129"/>
      <c r="P19" s="131">
        <f t="shared" si="0"/>
        <v>0</v>
      </c>
      <c r="Q19" s="100">
        <f t="shared" si="1"/>
        <v>0</v>
      </c>
    </row>
    <row r="20" spans="1:17" x14ac:dyDescent="0.2">
      <c r="A20" s="7"/>
      <c r="B20" s="8"/>
      <c r="C20" s="24"/>
      <c r="D20" s="139"/>
      <c r="E20" s="8"/>
      <c r="F20" s="8"/>
      <c r="G20" s="129"/>
      <c r="H20" s="7"/>
      <c r="I20" s="8"/>
      <c r="J20" s="8"/>
      <c r="K20" s="8"/>
      <c r="L20" s="8"/>
      <c r="M20" s="8"/>
      <c r="N20" s="8"/>
      <c r="O20" s="129"/>
      <c r="P20" s="131">
        <f t="shared" si="0"/>
        <v>0</v>
      </c>
      <c r="Q20" s="100">
        <f t="shared" si="1"/>
        <v>0</v>
      </c>
    </row>
    <row r="21" spans="1:17" x14ac:dyDescent="0.2">
      <c r="A21" s="7"/>
      <c r="B21" s="8"/>
      <c r="C21" s="24"/>
      <c r="D21" s="139"/>
      <c r="E21" s="8"/>
      <c r="F21" s="8"/>
      <c r="G21" s="129"/>
      <c r="H21" s="7"/>
      <c r="I21" s="8"/>
      <c r="J21" s="8"/>
      <c r="K21" s="8"/>
      <c r="L21" s="8"/>
      <c r="M21" s="8"/>
      <c r="N21" s="8"/>
      <c r="O21" s="129"/>
      <c r="P21" s="131">
        <f t="shared" si="0"/>
        <v>0</v>
      </c>
      <c r="Q21" s="100">
        <f t="shared" si="1"/>
        <v>0</v>
      </c>
    </row>
    <row r="22" spans="1:17" x14ac:dyDescent="0.2">
      <c r="A22" s="7"/>
      <c r="B22" s="8"/>
      <c r="C22" s="24"/>
      <c r="D22" s="139"/>
      <c r="E22" s="8"/>
      <c r="F22" s="8"/>
      <c r="G22" s="129"/>
      <c r="H22" s="7"/>
      <c r="I22" s="8"/>
      <c r="J22" s="8"/>
      <c r="K22" s="8"/>
      <c r="L22" s="8"/>
      <c r="M22" s="8"/>
      <c r="N22" s="8"/>
      <c r="O22" s="129"/>
      <c r="P22" s="131">
        <f t="shared" si="0"/>
        <v>0</v>
      </c>
      <c r="Q22" s="100">
        <f t="shared" si="1"/>
        <v>0</v>
      </c>
    </row>
    <row r="23" spans="1:17" ht="13.5" thickBot="1" x14ac:dyDescent="0.25">
      <c r="A23" s="7"/>
      <c r="B23" s="8"/>
      <c r="C23" s="24"/>
      <c r="D23" s="139"/>
      <c r="E23" s="8"/>
      <c r="F23" s="8"/>
      <c r="G23" s="129"/>
      <c r="H23" s="7"/>
      <c r="I23" s="8"/>
      <c r="J23" s="8"/>
      <c r="K23" s="8"/>
      <c r="L23" s="8"/>
      <c r="M23" s="8"/>
      <c r="N23" s="8"/>
      <c r="O23" s="129"/>
      <c r="P23" s="131">
        <f t="shared" si="0"/>
        <v>0</v>
      </c>
      <c r="Q23" s="100">
        <f t="shared" si="1"/>
        <v>0</v>
      </c>
    </row>
    <row r="24" spans="1:17" x14ac:dyDescent="0.2">
      <c r="A24" s="65"/>
      <c r="B24" s="125"/>
      <c r="C24" s="126"/>
      <c r="D24" s="140">
        <f>SUM(D2:D23)</f>
        <v>0</v>
      </c>
      <c r="E24" s="132">
        <f t="shared" ref="E24:O24" si="2">SUM(E2:E23)</f>
        <v>0</v>
      </c>
      <c r="F24" s="132">
        <f t="shared" si="2"/>
        <v>0</v>
      </c>
      <c r="G24" s="132">
        <f t="shared" si="2"/>
        <v>0</v>
      </c>
      <c r="H24" s="132">
        <f t="shared" si="2"/>
        <v>0</v>
      </c>
      <c r="I24" s="132">
        <f t="shared" si="2"/>
        <v>0</v>
      </c>
      <c r="J24" s="132">
        <f t="shared" si="2"/>
        <v>0</v>
      </c>
      <c r="K24" s="132">
        <f t="shared" si="2"/>
        <v>0</v>
      </c>
      <c r="L24" s="132">
        <f t="shared" si="2"/>
        <v>0</v>
      </c>
      <c r="M24" s="132">
        <f t="shared" si="2"/>
        <v>0</v>
      </c>
      <c r="N24" s="132">
        <f t="shared" si="2"/>
        <v>0</v>
      </c>
      <c r="O24" s="133">
        <f t="shared" si="2"/>
        <v>0</v>
      </c>
      <c r="P24" s="134">
        <f>SUM(D24:G24)</f>
        <v>0</v>
      </c>
      <c r="Q24" s="132">
        <f t="shared" si="1"/>
        <v>0</v>
      </c>
    </row>
    <row r="25" spans="1:17" x14ac:dyDescent="0.2">
      <c r="P25" t="s">
        <v>81</v>
      </c>
      <c r="Q25" s="61">
        <f>P24-Q24</f>
        <v>0</v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workbookViewId="0">
      <selection activeCell="I36" sqref="I36"/>
    </sheetView>
  </sheetViews>
  <sheetFormatPr defaultRowHeight="12.75" x14ac:dyDescent="0.2"/>
  <cols>
    <col min="1" max="1" width="18.28515625" customWidth="1"/>
    <col min="2" max="2" width="12.28515625" customWidth="1"/>
    <col min="3" max="3" width="9.42578125" customWidth="1"/>
    <col min="4" max="4" width="9.5703125" customWidth="1"/>
    <col min="5" max="5" width="10" customWidth="1"/>
    <col min="6" max="6" width="12.42578125" customWidth="1"/>
    <col min="8" max="8" width="9.5703125" customWidth="1"/>
    <col min="9" max="9" width="10" customWidth="1"/>
  </cols>
  <sheetData>
    <row r="1" spans="1:17" ht="39" thickBot="1" x14ac:dyDescent="0.25">
      <c r="A1" s="135" t="s">
        <v>38</v>
      </c>
      <c r="B1" s="136" t="s">
        <v>82</v>
      </c>
      <c r="C1" s="137" t="s">
        <v>159</v>
      </c>
      <c r="D1" s="138" t="s">
        <v>12</v>
      </c>
      <c r="E1" s="123" t="s">
        <v>85</v>
      </c>
      <c r="F1" s="123" t="s">
        <v>152</v>
      </c>
      <c r="G1" s="128" t="s">
        <v>44</v>
      </c>
      <c r="H1" s="127" t="s">
        <v>160</v>
      </c>
      <c r="I1" s="124" t="s">
        <v>49</v>
      </c>
      <c r="J1" s="124" t="s">
        <v>4</v>
      </c>
      <c r="K1" s="124" t="s">
        <v>86</v>
      </c>
      <c r="L1" s="124" t="s">
        <v>87</v>
      </c>
      <c r="M1" s="124" t="s">
        <v>88</v>
      </c>
      <c r="N1" s="124" t="s">
        <v>10</v>
      </c>
      <c r="O1" s="130" t="s">
        <v>84</v>
      </c>
      <c r="P1" s="122" t="s">
        <v>79</v>
      </c>
      <c r="Q1" s="124" t="s">
        <v>158</v>
      </c>
    </row>
    <row r="2" spans="1:17" x14ac:dyDescent="0.2">
      <c r="A2" s="7"/>
      <c r="B2" s="8"/>
      <c r="C2" s="24"/>
      <c r="D2" s="139"/>
      <c r="E2" s="8"/>
      <c r="F2" s="8"/>
      <c r="G2" s="129"/>
      <c r="H2" s="7"/>
      <c r="I2" s="8"/>
      <c r="J2" s="8"/>
      <c r="K2" s="8"/>
      <c r="L2" s="8"/>
      <c r="M2" s="8"/>
      <c r="N2" s="8"/>
      <c r="O2" s="129"/>
      <c r="P2" s="131">
        <f t="shared" ref="P2:P24" si="0">SUM(D2:G2)</f>
        <v>0</v>
      </c>
      <c r="Q2" s="100">
        <f t="shared" ref="Q2:Q24" si="1">SUM(H2:O2)</f>
        <v>0</v>
      </c>
    </row>
    <row r="3" spans="1:17" x14ac:dyDescent="0.2">
      <c r="A3" s="7"/>
      <c r="B3" s="8"/>
      <c r="C3" s="24"/>
      <c r="D3" s="139"/>
      <c r="E3" s="8"/>
      <c r="F3" s="8"/>
      <c r="G3" s="129"/>
      <c r="H3" s="7"/>
      <c r="I3" s="8"/>
      <c r="J3" s="8"/>
      <c r="K3" s="8"/>
      <c r="L3" s="8"/>
      <c r="M3" s="8"/>
      <c r="N3" s="8"/>
      <c r="O3" s="129"/>
      <c r="P3" s="131">
        <f t="shared" si="0"/>
        <v>0</v>
      </c>
      <c r="Q3" s="100">
        <f t="shared" si="1"/>
        <v>0</v>
      </c>
    </row>
    <row r="4" spans="1:17" x14ac:dyDescent="0.2">
      <c r="A4" s="7"/>
      <c r="B4" s="8"/>
      <c r="C4" s="24"/>
      <c r="D4" s="139"/>
      <c r="E4" s="8"/>
      <c r="F4" s="8"/>
      <c r="G4" s="129"/>
      <c r="H4" s="7"/>
      <c r="I4" s="8"/>
      <c r="J4" s="8"/>
      <c r="K4" s="8"/>
      <c r="L4" s="8"/>
      <c r="M4" s="8"/>
      <c r="N4" s="8"/>
      <c r="O4" s="129"/>
      <c r="P4" s="131">
        <f t="shared" si="0"/>
        <v>0</v>
      </c>
      <c r="Q4" s="100">
        <f t="shared" si="1"/>
        <v>0</v>
      </c>
    </row>
    <row r="5" spans="1:17" x14ac:dyDescent="0.2">
      <c r="A5" s="7"/>
      <c r="B5" s="8"/>
      <c r="C5" s="24"/>
      <c r="D5" s="139"/>
      <c r="E5" s="8"/>
      <c r="F5" s="8"/>
      <c r="G5" s="129"/>
      <c r="H5" s="7"/>
      <c r="I5" s="8"/>
      <c r="J5" s="8"/>
      <c r="K5" s="8"/>
      <c r="L5" s="8"/>
      <c r="M5" s="8"/>
      <c r="N5" s="8"/>
      <c r="O5" s="129"/>
      <c r="P5" s="131">
        <f t="shared" si="0"/>
        <v>0</v>
      </c>
      <c r="Q5" s="100">
        <f t="shared" si="1"/>
        <v>0</v>
      </c>
    </row>
    <row r="6" spans="1:17" x14ac:dyDescent="0.2">
      <c r="A6" s="7"/>
      <c r="B6" s="8"/>
      <c r="C6" s="24"/>
      <c r="D6" s="139"/>
      <c r="E6" s="8"/>
      <c r="F6" s="8"/>
      <c r="G6" s="129"/>
      <c r="H6" s="7"/>
      <c r="I6" s="8"/>
      <c r="J6" s="8"/>
      <c r="K6" s="8"/>
      <c r="L6" s="8"/>
      <c r="M6" s="8"/>
      <c r="N6" s="8"/>
      <c r="O6" s="129"/>
      <c r="P6" s="131">
        <f t="shared" si="0"/>
        <v>0</v>
      </c>
      <c r="Q6" s="100">
        <f t="shared" si="1"/>
        <v>0</v>
      </c>
    </row>
    <row r="7" spans="1:17" x14ac:dyDescent="0.2">
      <c r="A7" s="7"/>
      <c r="B7" s="8"/>
      <c r="C7" s="24"/>
      <c r="D7" s="139"/>
      <c r="E7" s="8"/>
      <c r="F7" s="8"/>
      <c r="G7" s="129"/>
      <c r="H7" s="7"/>
      <c r="I7" s="8"/>
      <c r="J7" s="8"/>
      <c r="K7" s="8"/>
      <c r="L7" s="8"/>
      <c r="M7" s="8"/>
      <c r="N7" s="8"/>
      <c r="O7" s="129"/>
      <c r="P7" s="131">
        <f t="shared" si="0"/>
        <v>0</v>
      </c>
      <c r="Q7" s="100">
        <f t="shared" si="1"/>
        <v>0</v>
      </c>
    </row>
    <row r="8" spans="1:17" x14ac:dyDescent="0.2">
      <c r="A8" s="7"/>
      <c r="B8" s="8"/>
      <c r="C8" s="24"/>
      <c r="D8" s="139"/>
      <c r="E8" s="8"/>
      <c r="F8" s="8"/>
      <c r="G8" s="129"/>
      <c r="H8" s="7"/>
      <c r="I8" s="8"/>
      <c r="J8" s="8"/>
      <c r="K8" s="8"/>
      <c r="L8" s="8"/>
      <c r="M8" s="8"/>
      <c r="N8" s="8"/>
      <c r="O8" s="129"/>
      <c r="P8" s="131">
        <f t="shared" si="0"/>
        <v>0</v>
      </c>
      <c r="Q8" s="100">
        <f t="shared" si="1"/>
        <v>0</v>
      </c>
    </row>
    <row r="9" spans="1:17" x14ac:dyDescent="0.2">
      <c r="A9" s="7"/>
      <c r="B9" s="8"/>
      <c r="C9" s="24"/>
      <c r="D9" s="139"/>
      <c r="E9" s="8"/>
      <c r="F9" s="8"/>
      <c r="G9" s="129"/>
      <c r="H9" s="7"/>
      <c r="I9" s="8"/>
      <c r="J9" s="8"/>
      <c r="K9" s="8"/>
      <c r="L9" s="8"/>
      <c r="M9" s="8"/>
      <c r="N9" s="8"/>
      <c r="O9" s="129"/>
      <c r="P9" s="131">
        <f t="shared" si="0"/>
        <v>0</v>
      </c>
      <c r="Q9" s="100">
        <f t="shared" si="1"/>
        <v>0</v>
      </c>
    </row>
    <row r="10" spans="1:17" x14ac:dyDescent="0.2">
      <c r="A10" s="7"/>
      <c r="B10" s="8"/>
      <c r="C10" s="24"/>
      <c r="D10" s="139"/>
      <c r="E10" s="8"/>
      <c r="F10" s="8"/>
      <c r="G10" s="129"/>
      <c r="H10" s="7"/>
      <c r="I10" s="8"/>
      <c r="J10" s="8"/>
      <c r="K10" s="8"/>
      <c r="L10" s="8"/>
      <c r="M10" s="8"/>
      <c r="N10" s="8"/>
      <c r="O10" s="129"/>
      <c r="P10" s="131">
        <f t="shared" si="0"/>
        <v>0</v>
      </c>
      <c r="Q10" s="100">
        <f t="shared" si="1"/>
        <v>0</v>
      </c>
    </row>
    <row r="11" spans="1:17" x14ac:dyDescent="0.2">
      <c r="A11" s="7"/>
      <c r="B11" s="8"/>
      <c r="C11" s="24"/>
      <c r="D11" s="139"/>
      <c r="E11" s="8"/>
      <c r="F11" s="8"/>
      <c r="G11" s="129"/>
      <c r="H11" s="7"/>
      <c r="I11" s="8"/>
      <c r="J11" s="8"/>
      <c r="K11" s="8"/>
      <c r="L11" s="8"/>
      <c r="M11" s="8"/>
      <c r="N11" s="8"/>
      <c r="O11" s="129"/>
      <c r="P11" s="131">
        <f t="shared" si="0"/>
        <v>0</v>
      </c>
      <c r="Q11" s="100">
        <f t="shared" si="1"/>
        <v>0</v>
      </c>
    </row>
    <row r="12" spans="1:17" x14ac:dyDescent="0.2">
      <c r="A12" s="7"/>
      <c r="B12" s="8"/>
      <c r="C12" s="24"/>
      <c r="D12" s="139"/>
      <c r="E12" s="8"/>
      <c r="F12" s="8"/>
      <c r="G12" s="129"/>
      <c r="H12" s="7"/>
      <c r="I12" s="8"/>
      <c r="J12" s="8"/>
      <c r="K12" s="8"/>
      <c r="L12" s="8"/>
      <c r="M12" s="8"/>
      <c r="N12" s="8"/>
      <c r="O12" s="129"/>
      <c r="P12" s="131">
        <f t="shared" si="0"/>
        <v>0</v>
      </c>
      <c r="Q12" s="100">
        <f t="shared" si="1"/>
        <v>0</v>
      </c>
    </row>
    <row r="13" spans="1:17" x14ac:dyDescent="0.2">
      <c r="A13" s="7"/>
      <c r="B13" s="8"/>
      <c r="C13" s="24"/>
      <c r="D13" s="139"/>
      <c r="E13" s="8"/>
      <c r="F13" s="8"/>
      <c r="G13" s="129"/>
      <c r="H13" s="7"/>
      <c r="I13" s="8"/>
      <c r="J13" s="8"/>
      <c r="K13" s="8"/>
      <c r="L13" s="8"/>
      <c r="M13" s="8"/>
      <c r="N13" s="8"/>
      <c r="O13" s="129"/>
      <c r="P13" s="131">
        <f t="shared" si="0"/>
        <v>0</v>
      </c>
      <c r="Q13" s="100">
        <f t="shared" si="1"/>
        <v>0</v>
      </c>
    </row>
    <row r="14" spans="1:17" x14ac:dyDescent="0.2">
      <c r="A14" s="7"/>
      <c r="B14" s="8"/>
      <c r="C14" s="24"/>
      <c r="D14" s="139"/>
      <c r="E14" s="8"/>
      <c r="F14" s="8"/>
      <c r="G14" s="129"/>
      <c r="H14" s="7"/>
      <c r="I14" s="8"/>
      <c r="J14" s="8"/>
      <c r="K14" s="8"/>
      <c r="L14" s="8"/>
      <c r="M14" s="8"/>
      <c r="N14" s="8"/>
      <c r="O14" s="129"/>
      <c r="P14" s="131">
        <f t="shared" si="0"/>
        <v>0</v>
      </c>
      <c r="Q14" s="100">
        <f t="shared" si="1"/>
        <v>0</v>
      </c>
    </row>
    <row r="15" spans="1:17" x14ac:dyDescent="0.2">
      <c r="A15" s="7"/>
      <c r="B15" s="8"/>
      <c r="C15" s="24"/>
      <c r="D15" s="139"/>
      <c r="E15" s="8"/>
      <c r="F15" s="8"/>
      <c r="G15" s="129"/>
      <c r="H15" s="7"/>
      <c r="I15" s="8"/>
      <c r="J15" s="8"/>
      <c r="K15" s="8"/>
      <c r="L15" s="8"/>
      <c r="M15" s="8"/>
      <c r="N15" s="8"/>
      <c r="O15" s="129"/>
      <c r="P15" s="131">
        <f t="shared" si="0"/>
        <v>0</v>
      </c>
      <c r="Q15" s="100">
        <f t="shared" si="1"/>
        <v>0</v>
      </c>
    </row>
    <row r="16" spans="1:17" x14ac:dyDescent="0.2">
      <c r="A16" s="7"/>
      <c r="B16" s="8"/>
      <c r="C16" s="24"/>
      <c r="D16" s="139"/>
      <c r="E16" s="8"/>
      <c r="F16" s="8"/>
      <c r="G16" s="129"/>
      <c r="H16" s="7"/>
      <c r="I16" s="8"/>
      <c r="J16" s="8"/>
      <c r="K16" s="8"/>
      <c r="L16" s="8"/>
      <c r="M16" s="8"/>
      <c r="N16" s="8"/>
      <c r="O16" s="129"/>
      <c r="P16" s="131">
        <f t="shared" si="0"/>
        <v>0</v>
      </c>
      <c r="Q16" s="100">
        <f t="shared" si="1"/>
        <v>0</v>
      </c>
    </row>
    <row r="17" spans="1:17" x14ac:dyDescent="0.2">
      <c r="A17" s="7"/>
      <c r="B17" s="8"/>
      <c r="C17" s="24"/>
      <c r="D17" s="139"/>
      <c r="E17" s="8"/>
      <c r="F17" s="8"/>
      <c r="G17" s="129"/>
      <c r="H17" s="7"/>
      <c r="I17" s="8"/>
      <c r="J17" s="8"/>
      <c r="K17" s="8"/>
      <c r="L17" s="8"/>
      <c r="M17" s="8"/>
      <c r="N17" s="8"/>
      <c r="O17" s="129"/>
      <c r="P17" s="131">
        <f t="shared" si="0"/>
        <v>0</v>
      </c>
      <c r="Q17" s="100">
        <f t="shared" si="1"/>
        <v>0</v>
      </c>
    </row>
    <row r="18" spans="1:17" x14ac:dyDescent="0.2">
      <c r="A18" s="7"/>
      <c r="B18" s="8"/>
      <c r="C18" s="24"/>
      <c r="D18" s="139"/>
      <c r="E18" s="8"/>
      <c r="F18" s="8"/>
      <c r="G18" s="129"/>
      <c r="H18" s="7"/>
      <c r="I18" s="8"/>
      <c r="J18" s="8"/>
      <c r="K18" s="8"/>
      <c r="L18" s="8"/>
      <c r="M18" s="8"/>
      <c r="N18" s="8"/>
      <c r="O18" s="129"/>
      <c r="P18" s="131">
        <f t="shared" si="0"/>
        <v>0</v>
      </c>
      <c r="Q18" s="100">
        <f t="shared" si="1"/>
        <v>0</v>
      </c>
    </row>
    <row r="19" spans="1:17" x14ac:dyDescent="0.2">
      <c r="A19" s="7"/>
      <c r="B19" s="8"/>
      <c r="C19" s="24"/>
      <c r="D19" s="139"/>
      <c r="E19" s="8"/>
      <c r="F19" s="8"/>
      <c r="G19" s="129"/>
      <c r="H19" s="7"/>
      <c r="I19" s="8"/>
      <c r="J19" s="8"/>
      <c r="K19" s="8"/>
      <c r="L19" s="8"/>
      <c r="M19" s="8"/>
      <c r="N19" s="8"/>
      <c r="O19" s="129"/>
      <c r="P19" s="131">
        <f t="shared" si="0"/>
        <v>0</v>
      </c>
      <c r="Q19" s="100">
        <f t="shared" si="1"/>
        <v>0</v>
      </c>
    </row>
    <row r="20" spans="1:17" x14ac:dyDescent="0.2">
      <c r="A20" s="7"/>
      <c r="B20" s="8"/>
      <c r="C20" s="24"/>
      <c r="D20" s="139"/>
      <c r="E20" s="8"/>
      <c r="F20" s="8"/>
      <c r="G20" s="129"/>
      <c r="H20" s="7"/>
      <c r="I20" s="8"/>
      <c r="J20" s="8"/>
      <c r="K20" s="8"/>
      <c r="L20" s="8"/>
      <c r="M20" s="8"/>
      <c r="N20" s="8"/>
      <c r="O20" s="129"/>
      <c r="P20" s="131">
        <f t="shared" si="0"/>
        <v>0</v>
      </c>
      <c r="Q20" s="100">
        <f t="shared" si="1"/>
        <v>0</v>
      </c>
    </row>
    <row r="21" spans="1:17" x14ac:dyDescent="0.2">
      <c r="A21" s="7"/>
      <c r="B21" s="8"/>
      <c r="C21" s="24"/>
      <c r="D21" s="139"/>
      <c r="E21" s="8"/>
      <c r="F21" s="8"/>
      <c r="G21" s="129"/>
      <c r="H21" s="7"/>
      <c r="I21" s="8"/>
      <c r="J21" s="8"/>
      <c r="K21" s="8"/>
      <c r="L21" s="8"/>
      <c r="M21" s="8"/>
      <c r="N21" s="8"/>
      <c r="O21" s="129"/>
      <c r="P21" s="131">
        <f t="shared" si="0"/>
        <v>0</v>
      </c>
      <c r="Q21" s="100">
        <f t="shared" si="1"/>
        <v>0</v>
      </c>
    </row>
    <row r="22" spans="1:17" x14ac:dyDescent="0.2">
      <c r="A22" s="7"/>
      <c r="B22" s="8"/>
      <c r="C22" s="24"/>
      <c r="D22" s="139"/>
      <c r="E22" s="8"/>
      <c r="F22" s="8"/>
      <c r="G22" s="129"/>
      <c r="H22" s="7"/>
      <c r="I22" s="8"/>
      <c r="J22" s="8"/>
      <c r="K22" s="8"/>
      <c r="L22" s="8"/>
      <c r="M22" s="8"/>
      <c r="N22" s="8"/>
      <c r="O22" s="129"/>
      <c r="P22" s="131">
        <f t="shared" si="0"/>
        <v>0</v>
      </c>
      <c r="Q22" s="100">
        <f t="shared" si="1"/>
        <v>0</v>
      </c>
    </row>
    <row r="23" spans="1:17" ht="13.5" thickBot="1" x14ac:dyDescent="0.25">
      <c r="A23" s="7"/>
      <c r="B23" s="8"/>
      <c r="C23" s="24"/>
      <c r="D23" s="139"/>
      <c r="E23" s="8"/>
      <c r="F23" s="8"/>
      <c r="G23" s="129"/>
      <c r="H23" s="7"/>
      <c r="I23" s="8"/>
      <c r="J23" s="8"/>
      <c r="K23" s="8"/>
      <c r="L23" s="8"/>
      <c r="M23" s="8"/>
      <c r="N23" s="8"/>
      <c r="O23" s="129"/>
      <c r="P23" s="131">
        <f t="shared" si="0"/>
        <v>0</v>
      </c>
      <c r="Q23" s="100">
        <f t="shared" si="1"/>
        <v>0</v>
      </c>
    </row>
    <row r="24" spans="1:17" x14ac:dyDescent="0.2">
      <c r="A24" s="65"/>
      <c r="B24" s="125"/>
      <c r="C24" s="126"/>
      <c r="D24" s="140">
        <f t="shared" ref="D24:O24" si="2">SUM(D2:D23)</f>
        <v>0</v>
      </c>
      <c r="E24" s="132">
        <f t="shared" si="2"/>
        <v>0</v>
      </c>
      <c r="F24" s="132">
        <f t="shared" si="2"/>
        <v>0</v>
      </c>
      <c r="G24" s="132">
        <f t="shared" si="2"/>
        <v>0</v>
      </c>
      <c r="H24" s="132">
        <f t="shared" si="2"/>
        <v>0</v>
      </c>
      <c r="I24" s="132">
        <f t="shared" si="2"/>
        <v>0</v>
      </c>
      <c r="J24" s="132">
        <f t="shared" si="2"/>
        <v>0</v>
      </c>
      <c r="K24" s="132">
        <f t="shared" si="2"/>
        <v>0</v>
      </c>
      <c r="L24" s="132">
        <f t="shared" si="2"/>
        <v>0</v>
      </c>
      <c r="M24" s="132">
        <f t="shared" si="2"/>
        <v>0</v>
      </c>
      <c r="N24" s="132">
        <f t="shared" si="2"/>
        <v>0</v>
      </c>
      <c r="O24" s="133">
        <f t="shared" si="2"/>
        <v>0</v>
      </c>
      <c r="P24" s="134">
        <f t="shared" si="0"/>
        <v>0</v>
      </c>
      <c r="Q24" s="132">
        <f t="shared" si="1"/>
        <v>0</v>
      </c>
    </row>
    <row r="25" spans="1:17" x14ac:dyDescent="0.2">
      <c r="P25" t="s">
        <v>81</v>
      </c>
      <c r="Q25" s="61">
        <f>P24-Q24</f>
        <v>0</v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workbookViewId="0">
      <selection activeCell="J26" sqref="J26"/>
    </sheetView>
  </sheetViews>
  <sheetFormatPr defaultRowHeight="12.75" x14ac:dyDescent="0.2"/>
  <cols>
    <col min="1" max="1" width="6.7109375" customWidth="1"/>
    <col min="2" max="2" width="27.140625" customWidth="1"/>
    <col min="3" max="3" width="12.5703125" bestFit="1" customWidth="1"/>
    <col min="4" max="4" width="14" customWidth="1"/>
    <col min="5" max="5" width="10.85546875" customWidth="1"/>
    <col min="6" max="7" width="11.42578125" customWidth="1"/>
    <col min="9" max="9" width="0" hidden="1" customWidth="1"/>
    <col min="10" max="10" width="10.42578125" customWidth="1"/>
    <col min="11" max="11" width="10.7109375" bestFit="1" customWidth="1"/>
    <col min="12" max="12" width="9.7109375" customWidth="1"/>
    <col min="13" max="13" width="12.28515625" customWidth="1"/>
    <col min="14" max="14" width="13.28515625" bestFit="1" customWidth="1"/>
    <col min="15" max="15" width="14.85546875" customWidth="1"/>
    <col min="16" max="16" width="15.28515625" customWidth="1"/>
    <col min="17" max="17" width="13.28515625" customWidth="1"/>
    <col min="18" max="18" width="10.140625" hidden="1" customWidth="1"/>
  </cols>
  <sheetData>
    <row r="1" spans="1:18" ht="51.75" thickBot="1" x14ac:dyDescent="0.25">
      <c r="A1" s="121" t="s">
        <v>157</v>
      </c>
      <c r="B1" s="91" t="s">
        <v>38</v>
      </c>
      <c r="C1" s="92" t="s">
        <v>82</v>
      </c>
      <c r="D1" s="92" t="s">
        <v>83</v>
      </c>
      <c r="E1" s="92" t="s">
        <v>12</v>
      </c>
      <c r="F1" s="92" t="s">
        <v>85</v>
      </c>
      <c r="G1" s="91" t="s">
        <v>152</v>
      </c>
      <c r="H1" s="91" t="s">
        <v>44</v>
      </c>
      <c r="I1" s="93" t="s">
        <v>153</v>
      </c>
      <c r="J1" s="94" t="s">
        <v>142</v>
      </c>
      <c r="K1" s="92" t="s">
        <v>49</v>
      </c>
      <c r="L1" s="92" t="s">
        <v>4</v>
      </c>
      <c r="M1" s="91" t="s">
        <v>86</v>
      </c>
      <c r="N1" s="92" t="s">
        <v>87</v>
      </c>
      <c r="O1" s="92" t="s">
        <v>88</v>
      </c>
      <c r="P1" s="96" t="s">
        <v>10</v>
      </c>
      <c r="Q1" s="92" t="s">
        <v>84</v>
      </c>
      <c r="R1" s="95" t="s">
        <v>143</v>
      </c>
    </row>
    <row r="2" spans="1:18" x14ac:dyDescent="0.2">
      <c r="A2" s="111"/>
      <c r="B2" s="112"/>
      <c r="C2" s="79"/>
      <c r="D2" s="81"/>
      <c r="E2" s="113"/>
      <c r="F2" s="114"/>
      <c r="G2" s="114"/>
      <c r="H2" s="114"/>
      <c r="I2" s="97"/>
      <c r="J2" s="118"/>
      <c r="K2" s="114"/>
      <c r="L2" s="114"/>
      <c r="M2" s="114"/>
      <c r="N2" s="114"/>
      <c r="O2" s="114"/>
      <c r="P2" s="114"/>
      <c r="Q2" s="119"/>
      <c r="R2" s="98">
        <f>SUM(J2:Q2)</f>
        <v>0</v>
      </c>
    </row>
    <row r="3" spans="1:18" x14ac:dyDescent="0.2">
      <c r="A3" s="115"/>
      <c r="B3" s="112"/>
      <c r="C3" s="79"/>
      <c r="D3" s="81"/>
      <c r="E3" s="113"/>
      <c r="F3" s="114"/>
      <c r="G3" s="114"/>
      <c r="H3" s="114"/>
      <c r="I3" s="97"/>
      <c r="J3" s="118"/>
      <c r="K3" s="114"/>
      <c r="L3" s="114"/>
      <c r="M3" s="114"/>
      <c r="N3" s="114"/>
      <c r="O3" s="114"/>
      <c r="P3" s="114"/>
      <c r="Q3" s="114"/>
      <c r="R3" s="98">
        <f t="shared" ref="R3:R13" si="0">SUM(J3:Q3)</f>
        <v>0</v>
      </c>
    </row>
    <row r="4" spans="1:18" x14ac:dyDescent="0.2">
      <c r="A4" s="115"/>
      <c r="B4" s="112"/>
      <c r="C4" s="79"/>
      <c r="D4" s="81"/>
      <c r="E4" s="113"/>
      <c r="F4" s="114"/>
      <c r="G4" s="114"/>
      <c r="H4" s="114"/>
      <c r="I4" s="97"/>
      <c r="J4" s="118"/>
      <c r="K4" s="114"/>
      <c r="L4" s="114"/>
      <c r="M4" s="114"/>
      <c r="N4" s="114"/>
      <c r="O4" s="114"/>
      <c r="P4" s="114"/>
      <c r="Q4" s="114"/>
      <c r="R4" s="98">
        <f t="shared" si="0"/>
        <v>0</v>
      </c>
    </row>
    <row r="5" spans="1:18" x14ac:dyDescent="0.2">
      <c r="A5" s="115"/>
      <c r="B5" s="112"/>
      <c r="C5" s="79"/>
      <c r="D5" s="81"/>
      <c r="E5" s="113"/>
      <c r="F5" s="114"/>
      <c r="G5" s="114"/>
      <c r="H5" s="114"/>
      <c r="I5" s="97"/>
      <c r="J5" s="118"/>
      <c r="K5" s="114"/>
      <c r="L5" s="114"/>
      <c r="M5" s="114"/>
      <c r="N5" s="114"/>
      <c r="O5" s="114"/>
      <c r="P5" s="114"/>
      <c r="Q5" s="114"/>
      <c r="R5" s="98">
        <f t="shared" si="0"/>
        <v>0</v>
      </c>
    </row>
    <row r="6" spans="1:18" x14ac:dyDescent="0.2">
      <c r="A6" s="115"/>
      <c r="B6" s="112"/>
      <c r="C6" s="79"/>
      <c r="D6" s="81"/>
      <c r="E6" s="113"/>
      <c r="F6" s="114"/>
      <c r="G6" s="114"/>
      <c r="H6" s="114"/>
      <c r="I6" s="97"/>
      <c r="J6" s="118"/>
      <c r="K6" s="114"/>
      <c r="L6" s="114"/>
      <c r="M6" s="114"/>
      <c r="N6" s="114"/>
      <c r="O6" s="114"/>
      <c r="P6" s="114"/>
      <c r="Q6" s="114"/>
      <c r="R6" s="98">
        <f t="shared" si="0"/>
        <v>0</v>
      </c>
    </row>
    <row r="7" spans="1:18" x14ac:dyDescent="0.2">
      <c r="A7" s="115"/>
      <c r="B7" s="112"/>
      <c r="C7" s="79"/>
      <c r="D7" s="81"/>
      <c r="E7" s="113"/>
      <c r="F7" s="114"/>
      <c r="G7" s="114"/>
      <c r="H7" s="114"/>
      <c r="I7" s="97"/>
      <c r="J7" s="118"/>
      <c r="K7" s="114"/>
      <c r="L7" s="114"/>
      <c r="M7" s="114"/>
      <c r="N7" s="114"/>
      <c r="O7" s="114"/>
      <c r="P7" s="114"/>
      <c r="Q7" s="114"/>
      <c r="R7" s="98">
        <f t="shared" si="0"/>
        <v>0</v>
      </c>
    </row>
    <row r="8" spans="1:18" x14ac:dyDescent="0.2">
      <c r="A8" s="115"/>
      <c r="B8" s="112"/>
      <c r="C8" s="79"/>
      <c r="D8" s="81"/>
      <c r="E8" s="113"/>
      <c r="F8" s="114"/>
      <c r="G8" s="114"/>
      <c r="H8" s="114"/>
      <c r="I8" s="97"/>
      <c r="J8" s="118"/>
      <c r="K8" s="114"/>
      <c r="L8" s="114"/>
      <c r="M8" s="114"/>
      <c r="N8" s="114"/>
      <c r="O8" s="114"/>
      <c r="P8" s="114"/>
      <c r="Q8" s="114"/>
      <c r="R8" s="98">
        <f t="shared" si="0"/>
        <v>0</v>
      </c>
    </row>
    <row r="9" spans="1:18" x14ac:dyDescent="0.2">
      <c r="A9" s="115"/>
      <c r="B9" s="112"/>
      <c r="C9" s="79"/>
      <c r="D9" s="81"/>
      <c r="E9" s="113"/>
      <c r="F9" s="114"/>
      <c r="G9" s="114"/>
      <c r="H9" s="114"/>
      <c r="I9" s="97"/>
      <c r="J9" s="118"/>
      <c r="K9" s="114"/>
      <c r="L9" s="114"/>
      <c r="M9" s="114"/>
      <c r="N9" s="114"/>
      <c r="O9" s="114"/>
      <c r="P9" s="114"/>
      <c r="Q9" s="114"/>
      <c r="R9" s="98">
        <f t="shared" si="0"/>
        <v>0</v>
      </c>
    </row>
    <row r="10" spans="1:18" x14ac:dyDescent="0.2">
      <c r="A10" s="116"/>
      <c r="B10" s="112"/>
      <c r="C10" s="79"/>
      <c r="D10" s="81"/>
      <c r="E10" s="113"/>
      <c r="F10" s="114"/>
      <c r="G10" s="114"/>
      <c r="H10" s="114"/>
      <c r="I10" s="97"/>
      <c r="J10" s="118"/>
      <c r="K10" s="114"/>
      <c r="L10" s="114"/>
      <c r="M10" s="114"/>
      <c r="N10" s="114"/>
      <c r="O10" s="114"/>
      <c r="P10" s="114"/>
      <c r="Q10" s="114"/>
      <c r="R10" s="98">
        <f t="shared" si="0"/>
        <v>0</v>
      </c>
    </row>
    <row r="11" spans="1:18" x14ac:dyDescent="0.2">
      <c r="A11" s="115"/>
      <c r="B11" s="112"/>
      <c r="C11" s="79"/>
      <c r="D11" s="81"/>
      <c r="E11" s="113"/>
      <c r="F11" s="114"/>
      <c r="G11" s="114"/>
      <c r="H11" s="114"/>
      <c r="I11" s="97"/>
      <c r="J11" s="118"/>
      <c r="K11" s="114"/>
      <c r="L11" s="114"/>
      <c r="M11" s="114"/>
      <c r="N11" s="114"/>
      <c r="O11" s="114"/>
      <c r="P11" s="114"/>
      <c r="Q11" s="114"/>
      <c r="R11" s="98">
        <f t="shared" si="0"/>
        <v>0</v>
      </c>
    </row>
    <row r="12" spans="1:18" x14ac:dyDescent="0.2">
      <c r="A12" s="115"/>
      <c r="B12" s="112"/>
      <c r="C12" s="79"/>
      <c r="D12" s="81"/>
      <c r="E12" s="113"/>
      <c r="F12" s="114"/>
      <c r="G12" s="114"/>
      <c r="H12" s="114"/>
      <c r="I12" s="97"/>
      <c r="J12" s="118"/>
      <c r="K12" s="114"/>
      <c r="L12" s="114"/>
      <c r="M12" s="114"/>
      <c r="N12" s="114"/>
      <c r="O12" s="114"/>
      <c r="P12" s="114"/>
      <c r="Q12" s="114"/>
      <c r="R12" s="98">
        <f t="shared" si="0"/>
        <v>0</v>
      </c>
    </row>
    <row r="13" spans="1:18" ht="13.5" thickBot="1" x14ac:dyDescent="0.25">
      <c r="A13" s="115"/>
      <c r="B13" s="112"/>
      <c r="C13" s="79"/>
      <c r="D13" s="81"/>
      <c r="E13" s="113"/>
      <c r="F13" s="114"/>
      <c r="G13" s="114"/>
      <c r="H13" s="114"/>
      <c r="I13" s="97">
        <f>SUM(E13:H13)</f>
        <v>0</v>
      </c>
      <c r="J13" s="118"/>
      <c r="K13" s="114"/>
      <c r="L13" s="114"/>
      <c r="M13" s="114"/>
      <c r="N13" s="114"/>
      <c r="O13" s="114"/>
      <c r="P13" s="114"/>
      <c r="Q13" s="120"/>
      <c r="R13" s="98">
        <f t="shared" si="0"/>
        <v>0</v>
      </c>
    </row>
    <row r="14" spans="1:18" x14ac:dyDescent="0.2">
      <c r="A14" s="90"/>
      <c r="B14" s="90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</row>
    <row r="15" spans="1:18" x14ac:dyDescent="0.2">
      <c r="A15" s="1"/>
    </row>
    <row r="16" spans="1:18" ht="13.5" thickBot="1" x14ac:dyDescent="0.25">
      <c r="A16" s="1"/>
      <c r="B16" s="101" t="s">
        <v>149</v>
      </c>
      <c r="C16" s="102" t="s">
        <v>154</v>
      </c>
      <c r="D16" s="103" t="s">
        <v>150</v>
      </c>
      <c r="E16" s="103" t="s">
        <v>151</v>
      </c>
      <c r="F16" s="102" t="s">
        <v>81</v>
      </c>
      <c r="G16" s="104" t="s">
        <v>155</v>
      </c>
      <c r="H16" s="105"/>
      <c r="J16" s="9"/>
      <c r="K16" s="9"/>
      <c r="L16" s="9"/>
      <c r="M16" s="9"/>
      <c r="N16" s="9"/>
      <c r="O16" s="9"/>
      <c r="P16" s="9"/>
    </row>
    <row r="17" spans="1:16" x14ac:dyDescent="0.2">
      <c r="A17" s="1"/>
      <c r="B17" s="66"/>
      <c r="C17" s="99" t="s">
        <v>145</v>
      </c>
      <c r="D17" s="100">
        <f>SUMIF(A:A,"A",I:I)</f>
        <v>0</v>
      </c>
      <c r="E17" s="100">
        <f>SUMIF(A:A,"A",R:R)</f>
        <v>0</v>
      </c>
      <c r="F17" s="100">
        <f>D17-E17</f>
        <v>0</v>
      </c>
      <c r="G17" s="106" t="s">
        <v>144</v>
      </c>
      <c r="H17" s="109">
        <f>SUM(I2:I13)</f>
        <v>0</v>
      </c>
    </row>
    <row r="18" spans="1:16" ht="13.5" thickBot="1" x14ac:dyDescent="0.25">
      <c r="A18" s="1"/>
      <c r="B18" s="117"/>
      <c r="C18" s="99" t="s">
        <v>146</v>
      </c>
      <c r="D18" s="100">
        <f>SUMIF(A:A,"b",I:I)</f>
        <v>0</v>
      </c>
      <c r="E18" s="100">
        <f>SUMIF(A:A,"b",R:R)</f>
        <v>0</v>
      </c>
      <c r="F18" s="100">
        <f>D18-E18</f>
        <v>0</v>
      </c>
      <c r="G18" s="106" t="s">
        <v>143</v>
      </c>
      <c r="H18" s="108">
        <f>SUM(R1:R13)</f>
        <v>0</v>
      </c>
    </row>
    <row r="19" spans="1:16" x14ac:dyDescent="0.2">
      <c r="A19" s="1"/>
      <c r="B19" s="117"/>
      <c r="C19" s="99" t="s">
        <v>147</v>
      </c>
      <c r="D19" s="100">
        <f>SUMIF(A:A,"c",I:I)</f>
        <v>0</v>
      </c>
      <c r="E19" s="100">
        <f>SUMIF(A:A,"C",R:R)</f>
        <v>0</v>
      </c>
      <c r="F19" s="100">
        <f>D19-E19</f>
        <v>0</v>
      </c>
      <c r="G19" s="107" t="s">
        <v>81</v>
      </c>
      <c r="H19" s="110">
        <f>SUM(L18:L19)</f>
        <v>0</v>
      </c>
    </row>
    <row r="20" spans="1:16" x14ac:dyDescent="0.2">
      <c r="A20" s="1"/>
      <c r="B20" s="117"/>
      <c r="C20" s="99" t="s">
        <v>148</v>
      </c>
      <c r="D20" s="100">
        <f>SUMIF(A:A,"d",I:I)</f>
        <v>0</v>
      </c>
      <c r="E20" s="100">
        <f>SUMIF(A:A,"D",R:R)</f>
        <v>0</v>
      </c>
      <c r="F20" s="100">
        <f>D20-E20</f>
        <v>0</v>
      </c>
    </row>
    <row r="21" spans="1:16" x14ac:dyDescent="0.2">
      <c r="A21" s="1"/>
      <c r="B21" s="1"/>
    </row>
    <row r="22" spans="1:16" x14ac:dyDescent="0.2">
      <c r="A22" s="1"/>
      <c r="B22" s="1"/>
    </row>
    <row r="23" spans="1:16" x14ac:dyDescent="0.2">
      <c r="A23" s="1"/>
      <c r="B23" s="1"/>
    </row>
    <row r="24" spans="1:16" x14ac:dyDescent="0.2">
      <c r="A24" s="1"/>
      <c r="B24" s="1"/>
    </row>
    <row r="25" spans="1:16" x14ac:dyDescent="0.2">
      <c r="A25" s="1"/>
      <c r="B25" s="1"/>
    </row>
    <row r="26" spans="1:16" x14ac:dyDescent="0.2">
      <c r="A26" s="1"/>
    </row>
    <row r="27" spans="1:16" x14ac:dyDescent="0.2">
      <c r="A27" s="1"/>
      <c r="B27" s="1"/>
    </row>
    <row r="32" spans="1:16" x14ac:dyDescent="0.2">
      <c r="A32" s="14"/>
      <c r="B32" s="1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</sheetData>
  <sheetProtection sheet="1" objects="1" scenarios="1"/>
  <phoneticPr fontId="0" type="noConversion"/>
  <pageMargins left="0.75" right="0.75" top="1" bottom="1" header="0.5" footer="0.5"/>
  <pageSetup paperSize="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"/>
  <sheetViews>
    <sheetView workbookViewId="0">
      <selection activeCell="A2" sqref="A2"/>
    </sheetView>
  </sheetViews>
  <sheetFormatPr defaultRowHeight="12.75" x14ac:dyDescent="0.2"/>
  <cols>
    <col min="2" max="2" width="17" customWidth="1"/>
    <col min="3" max="4" width="8.42578125" customWidth="1"/>
    <col min="5" max="5" width="22.28515625" bestFit="1" customWidth="1"/>
    <col min="6" max="6" width="18.140625" customWidth="1"/>
    <col min="8" max="8" width="9" customWidth="1"/>
    <col min="9" max="9" width="15.5703125" customWidth="1"/>
    <col min="11" max="11" width="14.42578125" customWidth="1"/>
    <col min="12" max="12" width="8.5703125" customWidth="1"/>
    <col min="13" max="13" width="13.28515625" customWidth="1"/>
    <col min="14" max="14" width="9.28515625" bestFit="1" customWidth="1"/>
    <col min="15" max="15" width="13.85546875" customWidth="1"/>
    <col min="16" max="16" width="8.7109375" customWidth="1"/>
    <col min="17" max="17" width="9" customWidth="1"/>
    <col min="18" max="18" width="9.28515625" customWidth="1"/>
    <col min="258" max="258" width="17" customWidth="1"/>
    <col min="259" max="260" width="8.42578125" customWidth="1"/>
    <col min="261" max="261" width="22.28515625" bestFit="1" customWidth="1"/>
    <col min="262" max="262" width="18.140625" customWidth="1"/>
    <col min="264" max="264" width="9" customWidth="1"/>
    <col min="265" max="265" width="15.5703125" customWidth="1"/>
    <col min="267" max="267" width="14.42578125" customWidth="1"/>
    <col min="268" max="268" width="8.5703125" customWidth="1"/>
    <col min="269" max="269" width="13.28515625" customWidth="1"/>
    <col min="270" max="270" width="9.28515625" bestFit="1" customWidth="1"/>
    <col min="271" max="271" width="13.85546875" customWidth="1"/>
    <col min="272" max="272" width="8.7109375" customWidth="1"/>
    <col min="273" max="273" width="9" customWidth="1"/>
    <col min="274" max="274" width="9.28515625" customWidth="1"/>
    <col min="514" max="514" width="17" customWidth="1"/>
    <col min="515" max="516" width="8.42578125" customWidth="1"/>
    <col min="517" max="517" width="22.28515625" bestFit="1" customWidth="1"/>
    <col min="518" max="518" width="18.140625" customWidth="1"/>
    <col min="520" max="520" width="9" customWidth="1"/>
    <col min="521" max="521" width="15.5703125" customWidth="1"/>
    <col min="523" max="523" width="14.42578125" customWidth="1"/>
    <col min="524" max="524" width="8.5703125" customWidth="1"/>
    <col min="525" max="525" width="13.28515625" customWidth="1"/>
    <col min="526" max="526" width="9.28515625" bestFit="1" customWidth="1"/>
    <col min="527" max="527" width="13.85546875" customWidth="1"/>
    <col min="528" max="528" width="8.7109375" customWidth="1"/>
    <col min="529" max="529" width="9" customWidth="1"/>
    <col min="530" max="530" width="9.28515625" customWidth="1"/>
    <col min="770" max="770" width="17" customWidth="1"/>
    <col min="771" max="772" width="8.42578125" customWidth="1"/>
    <col min="773" max="773" width="22.28515625" bestFit="1" customWidth="1"/>
    <col min="774" max="774" width="18.140625" customWidth="1"/>
    <col min="776" max="776" width="9" customWidth="1"/>
    <col min="777" max="777" width="15.5703125" customWidth="1"/>
    <col min="779" max="779" width="14.42578125" customWidth="1"/>
    <col min="780" max="780" width="8.5703125" customWidth="1"/>
    <col min="781" max="781" width="13.28515625" customWidth="1"/>
    <col min="782" max="782" width="9.28515625" bestFit="1" customWidth="1"/>
    <col min="783" max="783" width="13.85546875" customWidth="1"/>
    <col min="784" max="784" width="8.7109375" customWidth="1"/>
    <col min="785" max="785" width="9" customWidth="1"/>
    <col min="786" max="786" width="9.28515625" customWidth="1"/>
    <col min="1026" max="1026" width="17" customWidth="1"/>
    <col min="1027" max="1028" width="8.42578125" customWidth="1"/>
    <col min="1029" max="1029" width="22.28515625" bestFit="1" customWidth="1"/>
    <col min="1030" max="1030" width="18.140625" customWidth="1"/>
    <col min="1032" max="1032" width="9" customWidth="1"/>
    <col min="1033" max="1033" width="15.5703125" customWidth="1"/>
    <col min="1035" max="1035" width="14.42578125" customWidth="1"/>
    <col min="1036" max="1036" width="8.5703125" customWidth="1"/>
    <col min="1037" max="1037" width="13.28515625" customWidth="1"/>
    <col min="1038" max="1038" width="9.28515625" bestFit="1" customWidth="1"/>
    <col min="1039" max="1039" width="13.85546875" customWidth="1"/>
    <col min="1040" max="1040" width="8.7109375" customWidth="1"/>
    <col min="1041" max="1041" width="9" customWidth="1"/>
    <col min="1042" max="1042" width="9.28515625" customWidth="1"/>
    <col min="1282" max="1282" width="17" customWidth="1"/>
    <col min="1283" max="1284" width="8.42578125" customWidth="1"/>
    <col min="1285" max="1285" width="22.28515625" bestFit="1" customWidth="1"/>
    <col min="1286" max="1286" width="18.140625" customWidth="1"/>
    <col min="1288" max="1288" width="9" customWidth="1"/>
    <col min="1289" max="1289" width="15.5703125" customWidth="1"/>
    <col min="1291" max="1291" width="14.42578125" customWidth="1"/>
    <col min="1292" max="1292" width="8.5703125" customWidth="1"/>
    <col min="1293" max="1293" width="13.28515625" customWidth="1"/>
    <col min="1294" max="1294" width="9.28515625" bestFit="1" customWidth="1"/>
    <col min="1295" max="1295" width="13.85546875" customWidth="1"/>
    <col min="1296" max="1296" width="8.7109375" customWidth="1"/>
    <col min="1297" max="1297" width="9" customWidth="1"/>
    <col min="1298" max="1298" width="9.28515625" customWidth="1"/>
    <col min="1538" max="1538" width="17" customWidth="1"/>
    <col min="1539" max="1540" width="8.42578125" customWidth="1"/>
    <col min="1541" max="1541" width="22.28515625" bestFit="1" customWidth="1"/>
    <col min="1542" max="1542" width="18.140625" customWidth="1"/>
    <col min="1544" max="1544" width="9" customWidth="1"/>
    <col min="1545" max="1545" width="15.5703125" customWidth="1"/>
    <col min="1547" max="1547" width="14.42578125" customWidth="1"/>
    <col min="1548" max="1548" width="8.5703125" customWidth="1"/>
    <col min="1549" max="1549" width="13.28515625" customWidth="1"/>
    <col min="1550" max="1550" width="9.28515625" bestFit="1" customWidth="1"/>
    <col min="1551" max="1551" width="13.85546875" customWidth="1"/>
    <col min="1552" max="1552" width="8.7109375" customWidth="1"/>
    <col min="1553" max="1553" width="9" customWidth="1"/>
    <col min="1554" max="1554" width="9.28515625" customWidth="1"/>
    <col min="1794" max="1794" width="17" customWidth="1"/>
    <col min="1795" max="1796" width="8.42578125" customWidth="1"/>
    <col min="1797" max="1797" width="22.28515625" bestFit="1" customWidth="1"/>
    <col min="1798" max="1798" width="18.140625" customWidth="1"/>
    <col min="1800" max="1800" width="9" customWidth="1"/>
    <col min="1801" max="1801" width="15.5703125" customWidth="1"/>
    <col min="1803" max="1803" width="14.42578125" customWidth="1"/>
    <col min="1804" max="1804" width="8.5703125" customWidth="1"/>
    <col min="1805" max="1805" width="13.28515625" customWidth="1"/>
    <col min="1806" max="1806" width="9.28515625" bestFit="1" customWidth="1"/>
    <col min="1807" max="1807" width="13.85546875" customWidth="1"/>
    <col min="1808" max="1808" width="8.7109375" customWidth="1"/>
    <col min="1809" max="1809" width="9" customWidth="1"/>
    <col min="1810" max="1810" width="9.28515625" customWidth="1"/>
    <col min="2050" max="2050" width="17" customWidth="1"/>
    <col min="2051" max="2052" width="8.42578125" customWidth="1"/>
    <col min="2053" max="2053" width="22.28515625" bestFit="1" customWidth="1"/>
    <col min="2054" max="2054" width="18.140625" customWidth="1"/>
    <col min="2056" max="2056" width="9" customWidth="1"/>
    <col min="2057" max="2057" width="15.5703125" customWidth="1"/>
    <col min="2059" max="2059" width="14.42578125" customWidth="1"/>
    <col min="2060" max="2060" width="8.5703125" customWidth="1"/>
    <col min="2061" max="2061" width="13.28515625" customWidth="1"/>
    <col min="2062" max="2062" width="9.28515625" bestFit="1" customWidth="1"/>
    <col min="2063" max="2063" width="13.85546875" customWidth="1"/>
    <col min="2064" max="2064" width="8.7109375" customWidth="1"/>
    <col min="2065" max="2065" width="9" customWidth="1"/>
    <col min="2066" max="2066" width="9.28515625" customWidth="1"/>
    <col min="2306" max="2306" width="17" customWidth="1"/>
    <col min="2307" max="2308" width="8.42578125" customWidth="1"/>
    <col min="2309" max="2309" width="22.28515625" bestFit="1" customWidth="1"/>
    <col min="2310" max="2310" width="18.140625" customWidth="1"/>
    <col min="2312" max="2312" width="9" customWidth="1"/>
    <col min="2313" max="2313" width="15.5703125" customWidth="1"/>
    <col min="2315" max="2315" width="14.42578125" customWidth="1"/>
    <col min="2316" max="2316" width="8.5703125" customWidth="1"/>
    <col min="2317" max="2317" width="13.28515625" customWidth="1"/>
    <col min="2318" max="2318" width="9.28515625" bestFit="1" customWidth="1"/>
    <col min="2319" max="2319" width="13.85546875" customWidth="1"/>
    <col min="2320" max="2320" width="8.7109375" customWidth="1"/>
    <col min="2321" max="2321" width="9" customWidth="1"/>
    <col min="2322" max="2322" width="9.28515625" customWidth="1"/>
    <col min="2562" max="2562" width="17" customWidth="1"/>
    <col min="2563" max="2564" width="8.42578125" customWidth="1"/>
    <col min="2565" max="2565" width="22.28515625" bestFit="1" customWidth="1"/>
    <col min="2566" max="2566" width="18.140625" customWidth="1"/>
    <col min="2568" max="2568" width="9" customWidth="1"/>
    <col min="2569" max="2569" width="15.5703125" customWidth="1"/>
    <col min="2571" max="2571" width="14.42578125" customWidth="1"/>
    <col min="2572" max="2572" width="8.5703125" customWidth="1"/>
    <col min="2573" max="2573" width="13.28515625" customWidth="1"/>
    <col min="2574" max="2574" width="9.28515625" bestFit="1" customWidth="1"/>
    <col min="2575" max="2575" width="13.85546875" customWidth="1"/>
    <col min="2576" max="2576" width="8.7109375" customWidth="1"/>
    <col min="2577" max="2577" width="9" customWidth="1"/>
    <col min="2578" max="2578" width="9.28515625" customWidth="1"/>
    <col min="2818" max="2818" width="17" customWidth="1"/>
    <col min="2819" max="2820" width="8.42578125" customWidth="1"/>
    <col min="2821" max="2821" width="22.28515625" bestFit="1" customWidth="1"/>
    <col min="2822" max="2822" width="18.140625" customWidth="1"/>
    <col min="2824" max="2824" width="9" customWidth="1"/>
    <col min="2825" max="2825" width="15.5703125" customWidth="1"/>
    <col min="2827" max="2827" width="14.42578125" customWidth="1"/>
    <col min="2828" max="2828" width="8.5703125" customWidth="1"/>
    <col min="2829" max="2829" width="13.28515625" customWidth="1"/>
    <col min="2830" max="2830" width="9.28515625" bestFit="1" customWidth="1"/>
    <col min="2831" max="2831" width="13.85546875" customWidth="1"/>
    <col min="2832" max="2832" width="8.7109375" customWidth="1"/>
    <col min="2833" max="2833" width="9" customWidth="1"/>
    <col min="2834" max="2834" width="9.28515625" customWidth="1"/>
    <col min="3074" max="3074" width="17" customWidth="1"/>
    <col min="3075" max="3076" width="8.42578125" customWidth="1"/>
    <col min="3077" max="3077" width="22.28515625" bestFit="1" customWidth="1"/>
    <col min="3078" max="3078" width="18.140625" customWidth="1"/>
    <col min="3080" max="3080" width="9" customWidth="1"/>
    <col min="3081" max="3081" width="15.5703125" customWidth="1"/>
    <col min="3083" max="3083" width="14.42578125" customWidth="1"/>
    <col min="3084" max="3084" width="8.5703125" customWidth="1"/>
    <col min="3085" max="3085" width="13.28515625" customWidth="1"/>
    <col min="3086" max="3086" width="9.28515625" bestFit="1" customWidth="1"/>
    <col min="3087" max="3087" width="13.85546875" customWidth="1"/>
    <col min="3088" max="3088" width="8.7109375" customWidth="1"/>
    <col min="3089" max="3089" width="9" customWidth="1"/>
    <col min="3090" max="3090" width="9.28515625" customWidth="1"/>
    <col min="3330" max="3330" width="17" customWidth="1"/>
    <col min="3331" max="3332" width="8.42578125" customWidth="1"/>
    <col min="3333" max="3333" width="22.28515625" bestFit="1" customWidth="1"/>
    <col min="3334" max="3334" width="18.140625" customWidth="1"/>
    <col min="3336" max="3336" width="9" customWidth="1"/>
    <col min="3337" max="3337" width="15.5703125" customWidth="1"/>
    <col min="3339" max="3339" width="14.42578125" customWidth="1"/>
    <col min="3340" max="3340" width="8.5703125" customWidth="1"/>
    <col min="3341" max="3341" width="13.28515625" customWidth="1"/>
    <col min="3342" max="3342" width="9.28515625" bestFit="1" customWidth="1"/>
    <col min="3343" max="3343" width="13.85546875" customWidth="1"/>
    <col min="3344" max="3344" width="8.7109375" customWidth="1"/>
    <col min="3345" max="3345" width="9" customWidth="1"/>
    <col min="3346" max="3346" width="9.28515625" customWidth="1"/>
    <col min="3586" max="3586" width="17" customWidth="1"/>
    <col min="3587" max="3588" width="8.42578125" customWidth="1"/>
    <col min="3589" max="3589" width="22.28515625" bestFit="1" customWidth="1"/>
    <col min="3590" max="3590" width="18.140625" customWidth="1"/>
    <col min="3592" max="3592" width="9" customWidth="1"/>
    <col min="3593" max="3593" width="15.5703125" customWidth="1"/>
    <col min="3595" max="3595" width="14.42578125" customWidth="1"/>
    <col min="3596" max="3596" width="8.5703125" customWidth="1"/>
    <col min="3597" max="3597" width="13.28515625" customWidth="1"/>
    <col min="3598" max="3598" width="9.28515625" bestFit="1" customWidth="1"/>
    <col min="3599" max="3599" width="13.85546875" customWidth="1"/>
    <col min="3600" max="3600" width="8.7109375" customWidth="1"/>
    <col min="3601" max="3601" width="9" customWidth="1"/>
    <col min="3602" max="3602" width="9.28515625" customWidth="1"/>
    <col min="3842" max="3842" width="17" customWidth="1"/>
    <col min="3843" max="3844" width="8.42578125" customWidth="1"/>
    <col min="3845" max="3845" width="22.28515625" bestFit="1" customWidth="1"/>
    <col min="3846" max="3846" width="18.140625" customWidth="1"/>
    <col min="3848" max="3848" width="9" customWidth="1"/>
    <col min="3849" max="3849" width="15.5703125" customWidth="1"/>
    <col min="3851" max="3851" width="14.42578125" customWidth="1"/>
    <col min="3852" max="3852" width="8.5703125" customWidth="1"/>
    <col min="3853" max="3853" width="13.28515625" customWidth="1"/>
    <col min="3854" max="3854" width="9.28515625" bestFit="1" customWidth="1"/>
    <col min="3855" max="3855" width="13.85546875" customWidth="1"/>
    <col min="3856" max="3856" width="8.7109375" customWidth="1"/>
    <col min="3857" max="3857" width="9" customWidth="1"/>
    <col min="3858" max="3858" width="9.28515625" customWidth="1"/>
    <col min="4098" max="4098" width="17" customWidth="1"/>
    <col min="4099" max="4100" width="8.42578125" customWidth="1"/>
    <col min="4101" max="4101" width="22.28515625" bestFit="1" customWidth="1"/>
    <col min="4102" max="4102" width="18.140625" customWidth="1"/>
    <col min="4104" max="4104" width="9" customWidth="1"/>
    <col min="4105" max="4105" width="15.5703125" customWidth="1"/>
    <col min="4107" max="4107" width="14.42578125" customWidth="1"/>
    <col min="4108" max="4108" width="8.5703125" customWidth="1"/>
    <col min="4109" max="4109" width="13.28515625" customWidth="1"/>
    <col min="4110" max="4110" width="9.28515625" bestFit="1" customWidth="1"/>
    <col min="4111" max="4111" width="13.85546875" customWidth="1"/>
    <col min="4112" max="4112" width="8.7109375" customWidth="1"/>
    <col min="4113" max="4113" width="9" customWidth="1"/>
    <col min="4114" max="4114" width="9.28515625" customWidth="1"/>
    <col min="4354" max="4354" width="17" customWidth="1"/>
    <col min="4355" max="4356" width="8.42578125" customWidth="1"/>
    <col min="4357" max="4357" width="22.28515625" bestFit="1" customWidth="1"/>
    <col min="4358" max="4358" width="18.140625" customWidth="1"/>
    <col min="4360" max="4360" width="9" customWidth="1"/>
    <col min="4361" max="4361" width="15.5703125" customWidth="1"/>
    <col min="4363" max="4363" width="14.42578125" customWidth="1"/>
    <col min="4364" max="4364" width="8.5703125" customWidth="1"/>
    <col min="4365" max="4365" width="13.28515625" customWidth="1"/>
    <col min="4366" max="4366" width="9.28515625" bestFit="1" customWidth="1"/>
    <col min="4367" max="4367" width="13.85546875" customWidth="1"/>
    <col min="4368" max="4368" width="8.7109375" customWidth="1"/>
    <col min="4369" max="4369" width="9" customWidth="1"/>
    <col min="4370" max="4370" width="9.28515625" customWidth="1"/>
    <col min="4610" max="4610" width="17" customWidth="1"/>
    <col min="4611" max="4612" width="8.42578125" customWidth="1"/>
    <col min="4613" max="4613" width="22.28515625" bestFit="1" customWidth="1"/>
    <col min="4614" max="4614" width="18.140625" customWidth="1"/>
    <col min="4616" max="4616" width="9" customWidth="1"/>
    <col min="4617" max="4617" width="15.5703125" customWidth="1"/>
    <col min="4619" max="4619" width="14.42578125" customWidth="1"/>
    <col min="4620" max="4620" width="8.5703125" customWidth="1"/>
    <col min="4621" max="4621" width="13.28515625" customWidth="1"/>
    <col min="4622" max="4622" width="9.28515625" bestFit="1" customWidth="1"/>
    <col min="4623" max="4623" width="13.85546875" customWidth="1"/>
    <col min="4624" max="4624" width="8.7109375" customWidth="1"/>
    <col min="4625" max="4625" width="9" customWidth="1"/>
    <col min="4626" max="4626" width="9.28515625" customWidth="1"/>
    <col min="4866" max="4866" width="17" customWidth="1"/>
    <col min="4867" max="4868" width="8.42578125" customWidth="1"/>
    <col min="4869" max="4869" width="22.28515625" bestFit="1" customWidth="1"/>
    <col min="4870" max="4870" width="18.140625" customWidth="1"/>
    <col min="4872" max="4872" width="9" customWidth="1"/>
    <col min="4873" max="4873" width="15.5703125" customWidth="1"/>
    <col min="4875" max="4875" width="14.42578125" customWidth="1"/>
    <col min="4876" max="4876" width="8.5703125" customWidth="1"/>
    <col min="4877" max="4877" width="13.28515625" customWidth="1"/>
    <col min="4878" max="4878" width="9.28515625" bestFit="1" customWidth="1"/>
    <col min="4879" max="4879" width="13.85546875" customWidth="1"/>
    <col min="4880" max="4880" width="8.7109375" customWidth="1"/>
    <col min="4881" max="4881" width="9" customWidth="1"/>
    <col min="4882" max="4882" width="9.28515625" customWidth="1"/>
    <col min="5122" max="5122" width="17" customWidth="1"/>
    <col min="5123" max="5124" width="8.42578125" customWidth="1"/>
    <col min="5125" max="5125" width="22.28515625" bestFit="1" customWidth="1"/>
    <col min="5126" max="5126" width="18.140625" customWidth="1"/>
    <col min="5128" max="5128" width="9" customWidth="1"/>
    <col min="5129" max="5129" width="15.5703125" customWidth="1"/>
    <col min="5131" max="5131" width="14.42578125" customWidth="1"/>
    <col min="5132" max="5132" width="8.5703125" customWidth="1"/>
    <col min="5133" max="5133" width="13.28515625" customWidth="1"/>
    <col min="5134" max="5134" width="9.28515625" bestFit="1" customWidth="1"/>
    <col min="5135" max="5135" width="13.85546875" customWidth="1"/>
    <col min="5136" max="5136" width="8.7109375" customWidth="1"/>
    <col min="5137" max="5137" width="9" customWidth="1"/>
    <col min="5138" max="5138" width="9.28515625" customWidth="1"/>
    <col min="5378" max="5378" width="17" customWidth="1"/>
    <col min="5379" max="5380" width="8.42578125" customWidth="1"/>
    <col min="5381" max="5381" width="22.28515625" bestFit="1" customWidth="1"/>
    <col min="5382" max="5382" width="18.140625" customWidth="1"/>
    <col min="5384" max="5384" width="9" customWidth="1"/>
    <col min="5385" max="5385" width="15.5703125" customWidth="1"/>
    <col min="5387" max="5387" width="14.42578125" customWidth="1"/>
    <col min="5388" max="5388" width="8.5703125" customWidth="1"/>
    <col min="5389" max="5389" width="13.28515625" customWidth="1"/>
    <col min="5390" max="5390" width="9.28515625" bestFit="1" customWidth="1"/>
    <col min="5391" max="5391" width="13.85546875" customWidth="1"/>
    <col min="5392" max="5392" width="8.7109375" customWidth="1"/>
    <col min="5393" max="5393" width="9" customWidth="1"/>
    <col min="5394" max="5394" width="9.28515625" customWidth="1"/>
    <col min="5634" max="5634" width="17" customWidth="1"/>
    <col min="5635" max="5636" width="8.42578125" customWidth="1"/>
    <col min="5637" max="5637" width="22.28515625" bestFit="1" customWidth="1"/>
    <col min="5638" max="5638" width="18.140625" customWidth="1"/>
    <col min="5640" max="5640" width="9" customWidth="1"/>
    <col min="5641" max="5641" width="15.5703125" customWidth="1"/>
    <col min="5643" max="5643" width="14.42578125" customWidth="1"/>
    <col min="5644" max="5644" width="8.5703125" customWidth="1"/>
    <col min="5645" max="5645" width="13.28515625" customWidth="1"/>
    <col min="5646" max="5646" width="9.28515625" bestFit="1" customWidth="1"/>
    <col min="5647" max="5647" width="13.85546875" customWidth="1"/>
    <col min="5648" max="5648" width="8.7109375" customWidth="1"/>
    <col min="5649" max="5649" width="9" customWidth="1"/>
    <col min="5650" max="5650" width="9.28515625" customWidth="1"/>
    <col min="5890" max="5890" width="17" customWidth="1"/>
    <col min="5891" max="5892" width="8.42578125" customWidth="1"/>
    <col min="5893" max="5893" width="22.28515625" bestFit="1" customWidth="1"/>
    <col min="5894" max="5894" width="18.140625" customWidth="1"/>
    <col min="5896" max="5896" width="9" customWidth="1"/>
    <col min="5897" max="5897" width="15.5703125" customWidth="1"/>
    <col min="5899" max="5899" width="14.42578125" customWidth="1"/>
    <col min="5900" max="5900" width="8.5703125" customWidth="1"/>
    <col min="5901" max="5901" width="13.28515625" customWidth="1"/>
    <col min="5902" max="5902" width="9.28515625" bestFit="1" customWidth="1"/>
    <col min="5903" max="5903" width="13.85546875" customWidth="1"/>
    <col min="5904" max="5904" width="8.7109375" customWidth="1"/>
    <col min="5905" max="5905" width="9" customWidth="1"/>
    <col min="5906" max="5906" width="9.28515625" customWidth="1"/>
    <col min="6146" max="6146" width="17" customWidth="1"/>
    <col min="6147" max="6148" width="8.42578125" customWidth="1"/>
    <col min="6149" max="6149" width="22.28515625" bestFit="1" customWidth="1"/>
    <col min="6150" max="6150" width="18.140625" customWidth="1"/>
    <col min="6152" max="6152" width="9" customWidth="1"/>
    <col min="6153" max="6153" width="15.5703125" customWidth="1"/>
    <col min="6155" max="6155" width="14.42578125" customWidth="1"/>
    <col min="6156" max="6156" width="8.5703125" customWidth="1"/>
    <col min="6157" max="6157" width="13.28515625" customWidth="1"/>
    <col min="6158" max="6158" width="9.28515625" bestFit="1" customWidth="1"/>
    <col min="6159" max="6159" width="13.85546875" customWidth="1"/>
    <col min="6160" max="6160" width="8.7109375" customWidth="1"/>
    <col min="6161" max="6161" width="9" customWidth="1"/>
    <col min="6162" max="6162" width="9.28515625" customWidth="1"/>
    <col min="6402" max="6402" width="17" customWidth="1"/>
    <col min="6403" max="6404" width="8.42578125" customWidth="1"/>
    <col min="6405" max="6405" width="22.28515625" bestFit="1" customWidth="1"/>
    <col min="6406" max="6406" width="18.140625" customWidth="1"/>
    <col min="6408" max="6408" width="9" customWidth="1"/>
    <col min="6409" max="6409" width="15.5703125" customWidth="1"/>
    <col min="6411" max="6411" width="14.42578125" customWidth="1"/>
    <col min="6412" max="6412" width="8.5703125" customWidth="1"/>
    <col min="6413" max="6413" width="13.28515625" customWidth="1"/>
    <col min="6414" max="6414" width="9.28515625" bestFit="1" customWidth="1"/>
    <col min="6415" max="6415" width="13.85546875" customWidth="1"/>
    <col min="6416" max="6416" width="8.7109375" customWidth="1"/>
    <col min="6417" max="6417" width="9" customWidth="1"/>
    <col min="6418" max="6418" width="9.28515625" customWidth="1"/>
    <col min="6658" max="6658" width="17" customWidth="1"/>
    <col min="6659" max="6660" width="8.42578125" customWidth="1"/>
    <col min="6661" max="6661" width="22.28515625" bestFit="1" customWidth="1"/>
    <col min="6662" max="6662" width="18.140625" customWidth="1"/>
    <col min="6664" max="6664" width="9" customWidth="1"/>
    <col min="6665" max="6665" width="15.5703125" customWidth="1"/>
    <col min="6667" max="6667" width="14.42578125" customWidth="1"/>
    <col min="6668" max="6668" width="8.5703125" customWidth="1"/>
    <col min="6669" max="6669" width="13.28515625" customWidth="1"/>
    <col min="6670" max="6670" width="9.28515625" bestFit="1" customWidth="1"/>
    <col min="6671" max="6671" width="13.85546875" customWidth="1"/>
    <col min="6672" max="6672" width="8.7109375" customWidth="1"/>
    <col min="6673" max="6673" width="9" customWidth="1"/>
    <col min="6674" max="6674" width="9.28515625" customWidth="1"/>
    <col min="6914" max="6914" width="17" customWidth="1"/>
    <col min="6915" max="6916" width="8.42578125" customWidth="1"/>
    <col min="6917" max="6917" width="22.28515625" bestFit="1" customWidth="1"/>
    <col min="6918" max="6918" width="18.140625" customWidth="1"/>
    <col min="6920" max="6920" width="9" customWidth="1"/>
    <col min="6921" max="6921" width="15.5703125" customWidth="1"/>
    <col min="6923" max="6923" width="14.42578125" customWidth="1"/>
    <col min="6924" max="6924" width="8.5703125" customWidth="1"/>
    <col min="6925" max="6925" width="13.28515625" customWidth="1"/>
    <col min="6926" max="6926" width="9.28515625" bestFit="1" customWidth="1"/>
    <col min="6927" max="6927" width="13.85546875" customWidth="1"/>
    <col min="6928" max="6928" width="8.7109375" customWidth="1"/>
    <col min="6929" max="6929" width="9" customWidth="1"/>
    <col min="6930" max="6930" width="9.28515625" customWidth="1"/>
    <col min="7170" max="7170" width="17" customWidth="1"/>
    <col min="7171" max="7172" width="8.42578125" customWidth="1"/>
    <col min="7173" max="7173" width="22.28515625" bestFit="1" customWidth="1"/>
    <col min="7174" max="7174" width="18.140625" customWidth="1"/>
    <col min="7176" max="7176" width="9" customWidth="1"/>
    <col min="7177" max="7177" width="15.5703125" customWidth="1"/>
    <col min="7179" max="7179" width="14.42578125" customWidth="1"/>
    <col min="7180" max="7180" width="8.5703125" customWidth="1"/>
    <col min="7181" max="7181" width="13.28515625" customWidth="1"/>
    <col min="7182" max="7182" width="9.28515625" bestFit="1" customWidth="1"/>
    <col min="7183" max="7183" width="13.85546875" customWidth="1"/>
    <col min="7184" max="7184" width="8.7109375" customWidth="1"/>
    <col min="7185" max="7185" width="9" customWidth="1"/>
    <col min="7186" max="7186" width="9.28515625" customWidth="1"/>
    <col min="7426" max="7426" width="17" customWidth="1"/>
    <col min="7427" max="7428" width="8.42578125" customWidth="1"/>
    <col min="7429" max="7429" width="22.28515625" bestFit="1" customWidth="1"/>
    <col min="7430" max="7430" width="18.140625" customWidth="1"/>
    <col min="7432" max="7432" width="9" customWidth="1"/>
    <col min="7433" max="7433" width="15.5703125" customWidth="1"/>
    <col min="7435" max="7435" width="14.42578125" customWidth="1"/>
    <col min="7436" max="7436" width="8.5703125" customWidth="1"/>
    <col min="7437" max="7437" width="13.28515625" customWidth="1"/>
    <col min="7438" max="7438" width="9.28515625" bestFit="1" customWidth="1"/>
    <col min="7439" max="7439" width="13.85546875" customWidth="1"/>
    <col min="7440" max="7440" width="8.7109375" customWidth="1"/>
    <col min="7441" max="7441" width="9" customWidth="1"/>
    <col min="7442" max="7442" width="9.28515625" customWidth="1"/>
    <col min="7682" max="7682" width="17" customWidth="1"/>
    <col min="7683" max="7684" width="8.42578125" customWidth="1"/>
    <col min="7685" max="7685" width="22.28515625" bestFit="1" customWidth="1"/>
    <col min="7686" max="7686" width="18.140625" customWidth="1"/>
    <col min="7688" max="7688" width="9" customWidth="1"/>
    <col min="7689" max="7689" width="15.5703125" customWidth="1"/>
    <col min="7691" max="7691" width="14.42578125" customWidth="1"/>
    <col min="7692" max="7692" width="8.5703125" customWidth="1"/>
    <col min="7693" max="7693" width="13.28515625" customWidth="1"/>
    <col min="7694" max="7694" width="9.28515625" bestFit="1" customWidth="1"/>
    <col min="7695" max="7695" width="13.85546875" customWidth="1"/>
    <col min="7696" max="7696" width="8.7109375" customWidth="1"/>
    <col min="7697" max="7697" width="9" customWidth="1"/>
    <col min="7698" max="7698" width="9.28515625" customWidth="1"/>
    <col min="7938" max="7938" width="17" customWidth="1"/>
    <col min="7939" max="7940" width="8.42578125" customWidth="1"/>
    <col min="7941" max="7941" width="22.28515625" bestFit="1" customWidth="1"/>
    <col min="7942" max="7942" width="18.140625" customWidth="1"/>
    <col min="7944" max="7944" width="9" customWidth="1"/>
    <col min="7945" max="7945" width="15.5703125" customWidth="1"/>
    <col min="7947" max="7947" width="14.42578125" customWidth="1"/>
    <col min="7948" max="7948" width="8.5703125" customWidth="1"/>
    <col min="7949" max="7949" width="13.28515625" customWidth="1"/>
    <col min="7950" max="7950" width="9.28515625" bestFit="1" customWidth="1"/>
    <col min="7951" max="7951" width="13.85546875" customWidth="1"/>
    <col min="7952" max="7952" width="8.7109375" customWidth="1"/>
    <col min="7953" max="7953" width="9" customWidth="1"/>
    <col min="7954" max="7954" width="9.28515625" customWidth="1"/>
    <col min="8194" max="8194" width="17" customWidth="1"/>
    <col min="8195" max="8196" width="8.42578125" customWidth="1"/>
    <col min="8197" max="8197" width="22.28515625" bestFit="1" customWidth="1"/>
    <col min="8198" max="8198" width="18.140625" customWidth="1"/>
    <col min="8200" max="8200" width="9" customWidth="1"/>
    <col min="8201" max="8201" width="15.5703125" customWidth="1"/>
    <col min="8203" max="8203" width="14.42578125" customWidth="1"/>
    <col min="8204" max="8204" width="8.5703125" customWidth="1"/>
    <col min="8205" max="8205" width="13.28515625" customWidth="1"/>
    <col min="8206" max="8206" width="9.28515625" bestFit="1" customWidth="1"/>
    <col min="8207" max="8207" width="13.85546875" customWidth="1"/>
    <col min="8208" max="8208" width="8.7109375" customWidth="1"/>
    <col min="8209" max="8209" width="9" customWidth="1"/>
    <col min="8210" max="8210" width="9.28515625" customWidth="1"/>
    <col min="8450" max="8450" width="17" customWidth="1"/>
    <col min="8451" max="8452" width="8.42578125" customWidth="1"/>
    <col min="8453" max="8453" width="22.28515625" bestFit="1" customWidth="1"/>
    <col min="8454" max="8454" width="18.140625" customWidth="1"/>
    <col min="8456" max="8456" width="9" customWidth="1"/>
    <col min="8457" max="8457" width="15.5703125" customWidth="1"/>
    <col min="8459" max="8459" width="14.42578125" customWidth="1"/>
    <col min="8460" max="8460" width="8.5703125" customWidth="1"/>
    <col min="8461" max="8461" width="13.28515625" customWidth="1"/>
    <col min="8462" max="8462" width="9.28515625" bestFit="1" customWidth="1"/>
    <col min="8463" max="8463" width="13.85546875" customWidth="1"/>
    <col min="8464" max="8464" width="8.7109375" customWidth="1"/>
    <col min="8465" max="8465" width="9" customWidth="1"/>
    <col min="8466" max="8466" width="9.28515625" customWidth="1"/>
    <col min="8706" max="8706" width="17" customWidth="1"/>
    <col min="8707" max="8708" width="8.42578125" customWidth="1"/>
    <col min="8709" max="8709" width="22.28515625" bestFit="1" customWidth="1"/>
    <col min="8710" max="8710" width="18.140625" customWidth="1"/>
    <col min="8712" max="8712" width="9" customWidth="1"/>
    <col min="8713" max="8713" width="15.5703125" customWidth="1"/>
    <col min="8715" max="8715" width="14.42578125" customWidth="1"/>
    <col min="8716" max="8716" width="8.5703125" customWidth="1"/>
    <col min="8717" max="8717" width="13.28515625" customWidth="1"/>
    <col min="8718" max="8718" width="9.28515625" bestFit="1" customWidth="1"/>
    <col min="8719" max="8719" width="13.85546875" customWidth="1"/>
    <col min="8720" max="8720" width="8.7109375" customWidth="1"/>
    <col min="8721" max="8721" width="9" customWidth="1"/>
    <col min="8722" max="8722" width="9.28515625" customWidth="1"/>
    <col min="8962" max="8962" width="17" customWidth="1"/>
    <col min="8963" max="8964" width="8.42578125" customWidth="1"/>
    <col min="8965" max="8965" width="22.28515625" bestFit="1" customWidth="1"/>
    <col min="8966" max="8966" width="18.140625" customWidth="1"/>
    <col min="8968" max="8968" width="9" customWidth="1"/>
    <col min="8969" max="8969" width="15.5703125" customWidth="1"/>
    <col min="8971" max="8971" width="14.42578125" customWidth="1"/>
    <col min="8972" max="8972" width="8.5703125" customWidth="1"/>
    <col min="8973" max="8973" width="13.28515625" customWidth="1"/>
    <col min="8974" max="8974" width="9.28515625" bestFit="1" customWidth="1"/>
    <col min="8975" max="8975" width="13.85546875" customWidth="1"/>
    <col min="8976" max="8976" width="8.7109375" customWidth="1"/>
    <col min="8977" max="8977" width="9" customWidth="1"/>
    <col min="8978" max="8978" width="9.28515625" customWidth="1"/>
    <col min="9218" max="9218" width="17" customWidth="1"/>
    <col min="9219" max="9220" width="8.42578125" customWidth="1"/>
    <col min="9221" max="9221" width="22.28515625" bestFit="1" customWidth="1"/>
    <col min="9222" max="9222" width="18.140625" customWidth="1"/>
    <col min="9224" max="9224" width="9" customWidth="1"/>
    <col min="9225" max="9225" width="15.5703125" customWidth="1"/>
    <col min="9227" max="9227" width="14.42578125" customWidth="1"/>
    <col min="9228" max="9228" width="8.5703125" customWidth="1"/>
    <col min="9229" max="9229" width="13.28515625" customWidth="1"/>
    <col min="9230" max="9230" width="9.28515625" bestFit="1" customWidth="1"/>
    <col min="9231" max="9231" width="13.85546875" customWidth="1"/>
    <col min="9232" max="9232" width="8.7109375" customWidth="1"/>
    <col min="9233" max="9233" width="9" customWidth="1"/>
    <col min="9234" max="9234" width="9.28515625" customWidth="1"/>
    <col min="9474" max="9474" width="17" customWidth="1"/>
    <col min="9475" max="9476" width="8.42578125" customWidth="1"/>
    <col min="9477" max="9477" width="22.28515625" bestFit="1" customWidth="1"/>
    <col min="9478" max="9478" width="18.140625" customWidth="1"/>
    <col min="9480" max="9480" width="9" customWidth="1"/>
    <col min="9481" max="9481" width="15.5703125" customWidth="1"/>
    <col min="9483" max="9483" width="14.42578125" customWidth="1"/>
    <col min="9484" max="9484" width="8.5703125" customWidth="1"/>
    <col min="9485" max="9485" width="13.28515625" customWidth="1"/>
    <col min="9486" max="9486" width="9.28515625" bestFit="1" customWidth="1"/>
    <col min="9487" max="9487" width="13.85546875" customWidth="1"/>
    <col min="9488" max="9488" width="8.7109375" customWidth="1"/>
    <col min="9489" max="9489" width="9" customWidth="1"/>
    <col min="9490" max="9490" width="9.28515625" customWidth="1"/>
    <col min="9730" max="9730" width="17" customWidth="1"/>
    <col min="9731" max="9732" width="8.42578125" customWidth="1"/>
    <col min="9733" max="9733" width="22.28515625" bestFit="1" customWidth="1"/>
    <col min="9734" max="9734" width="18.140625" customWidth="1"/>
    <col min="9736" max="9736" width="9" customWidth="1"/>
    <col min="9737" max="9737" width="15.5703125" customWidth="1"/>
    <col min="9739" max="9739" width="14.42578125" customWidth="1"/>
    <col min="9740" max="9740" width="8.5703125" customWidth="1"/>
    <col min="9741" max="9741" width="13.28515625" customWidth="1"/>
    <col min="9742" max="9742" width="9.28515625" bestFit="1" customWidth="1"/>
    <col min="9743" max="9743" width="13.85546875" customWidth="1"/>
    <col min="9744" max="9744" width="8.7109375" customWidth="1"/>
    <col min="9745" max="9745" width="9" customWidth="1"/>
    <col min="9746" max="9746" width="9.28515625" customWidth="1"/>
    <col min="9986" max="9986" width="17" customWidth="1"/>
    <col min="9987" max="9988" width="8.42578125" customWidth="1"/>
    <col min="9989" max="9989" width="22.28515625" bestFit="1" customWidth="1"/>
    <col min="9990" max="9990" width="18.140625" customWidth="1"/>
    <col min="9992" max="9992" width="9" customWidth="1"/>
    <col min="9993" max="9993" width="15.5703125" customWidth="1"/>
    <col min="9995" max="9995" width="14.42578125" customWidth="1"/>
    <col min="9996" max="9996" width="8.5703125" customWidth="1"/>
    <col min="9997" max="9997" width="13.28515625" customWidth="1"/>
    <col min="9998" max="9998" width="9.28515625" bestFit="1" customWidth="1"/>
    <col min="9999" max="9999" width="13.85546875" customWidth="1"/>
    <col min="10000" max="10000" width="8.7109375" customWidth="1"/>
    <col min="10001" max="10001" width="9" customWidth="1"/>
    <col min="10002" max="10002" width="9.28515625" customWidth="1"/>
    <col min="10242" max="10242" width="17" customWidth="1"/>
    <col min="10243" max="10244" width="8.42578125" customWidth="1"/>
    <col min="10245" max="10245" width="22.28515625" bestFit="1" customWidth="1"/>
    <col min="10246" max="10246" width="18.140625" customWidth="1"/>
    <col min="10248" max="10248" width="9" customWidth="1"/>
    <col min="10249" max="10249" width="15.5703125" customWidth="1"/>
    <col min="10251" max="10251" width="14.42578125" customWidth="1"/>
    <col min="10252" max="10252" width="8.5703125" customWidth="1"/>
    <col min="10253" max="10253" width="13.28515625" customWidth="1"/>
    <col min="10254" max="10254" width="9.28515625" bestFit="1" customWidth="1"/>
    <col min="10255" max="10255" width="13.85546875" customWidth="1"/>
    <col min="10256" max="10256" width="8.7109375" customWidth="1"/>
    <col min="10257" max="10257" width="9" customWidth="1"/>
    <col min="10258" max="10258" width="9.28515625" customWidth="1"/>
    <col min="10498" max="10498" width="17" customWidth="1"/>
    <col min="10499" max="10500" width="8.42578125" customWidth="1"/>
    <col min="10501" max="10501" width="22.28515625" bestFit="1" customWidth="1"/>
    <col min="10502" max="10502" width="18.140625" customWidth="1"/>
    <col min="10504" max="10504" width="9" customWidth="1"/>
    <col min="10505" max="10505" width="15.5703125" customWidth="1"/>
    <col min="10507" max="10507" width="14.42578125" customWidth="1"/>
    <col min="10508" max="10508" width="8.5703125" customWidth="1"/>
    <col min="10509" max="10509" width="13.28515625" customWidth="1"/>
    <col min="10510" max="10510" width="9.28515625" bestFit="1" customWidth="1"/>
    <col min="10511" max="10511" width="13.85546875" customWidth="1"/>
    <col min="10512" max="10512" width="8.7109375" customWidth="1"/>
    <col min="10513" max="10513" width="9" customWidth="1"/>
    <col min="10514" max="10514" width="9.28515625" customWidth="1"/>
    <col min="10754" max="10754" width="17" customWidth="1"/>
    <col min="10755" max="10756" width="8.42578125" customWidth="1"/>
    <col min="10757" max="10757" width="22.28515625" bestFit="1" customWidth="1"/>
    <col min="10758" max="10758" width="18.140625" customWidth="1"/>
    <col min="10760" max="10760" width="9" customWidth="1"/>
    <col min="10761" max="10761" width="15.5703125" customWidth="1"/>
    <col min="10763" max="10763" width="14.42578125" customWidth="1"/>
    <col min="10764" max="10764" width="8.5703125" customWidth="1"/>
    <col min="10765" max="10765" width="13.28515625" customWidth="1"/>
    <col min="10766" max="10766" width="9.28515625" bestFit="1" customWidth="1"/>
    <col min="10767" max="10767" width="13.85546875" customWidth="1"/>
    <col min="10768" max="10768" width="8.7109375" customWidth="1"/>
    <col min="10769" max="10769" width="9" customWidth="1"/>
    <col min="10770" max="10770" width="9.28515625" customWidth="1"/>
    <col min="11010" max="11010" width="17" customWidth="1"/>
    <col min="11011" max="11012" width="8.42578125" customWidth="1"/>
    <col min="11013" max="11013" width="22.28515625" bestFit="1" customWidth="1"/>
    <col min="11014" max="11014" width="18.140625" customWidth="1"/>
    <col min="11016" max="11016" width="9" customWidth="1"/>
    <col min="11017" max="11017" width="15.5703125" customWidth="1"/>
    <col min="11019" max="11019" width="14.42578125" customWidth="1"/>
    <col min="11020" max="11020" width="8.5703125" customWidth="1"/>
    <col min="11021" max="11021" width="13.28515625" customWidth="1"/>
    <col min="11022" max="11022" width="9.28515625" bestFit="1" customWidth="1"/>
    <col min="11023" max="11023" width="13.85546875" customWidth="1"/>
    <col min="11024" max="11024" width="8.7109375" customWidth="1"/>
    <col min="11025" max="11025" width="9" customWidth="1"/>
    <col min="11026" max="11026" width="9.28515625" customWidth="1"/>
    <col min="11266" max="11266" width="17" customWidth="1"/>
    <col min="11267" max="11268" width="8.42578125" customWidth="1"/>
    <col min="11269" max="11269" width="22.28515625" bestFit="1" customWidth="1"/>
    <col min="11270" max="11270" width="18.140625" customWidth="1"/>
    <col min="11272" max="11272" width="9" customWidth="1"/>
    <col min="11273" max="11273" width="15.5703125" customWidth="1"/>
    <col min="11275" max="11275" width="14.42578125" customWidth="1"/>
    <col min="11276" max="11276" width="8.5703125" customWidth="1"/>
    <col min="11277" max="11277" width="13.28515625" customWidth="1"/>
    <col min="11278" max="11278" width="9.28515625" bestFit="1" customWidth="1"/>
    <col min="11279" max="11279" width="13.85546875" customWidth="1"/>
    <col min="11280" max="11280" width="8.7109375" customWidth="1"/>
    <col min="11281" max="11281" width="9" customWidth="1"/>
    <col min="11282" max="11282" width="9.28515625" customWidth="1"/>
    <col min="11522" max="11522" width="17" customWidth="1"/>
    <col min="11523" max="11524" width="8.42578125" customWidth="1"/>
    <col min="11525" max="11525" width="22.28515625" bestFit="1" customWidth="1"/>
    <col min="11526" max="11526" width="18.140625" customWidth="1"/>
    <col min="11528" max="11528" width="9" customWidth="1"/>
    <col min="11529" max="11529" width="15.5703125" customWidth="1"/>
    <col min="11531" max="11531" width="14.42578125" customWidth="1"/>
    <col min="11532" max="11532" width="8.5703125" customWidth="1"/>
    <col min="11533" max="11533" width="13.28515625" customWidth="1"/>
    <col min="11534" max="11534" width="9.28515625" bestFit="1" customWidth="1"/>
    <col min="11535" max="11535" width="13.85546875" customWidth="1"/>
    <col min="11536" max="11536" width="8.7109375" customWidth="1"/>
    <col min="11537" max="11537" width="9" customWidth="1"/>
    <col min="11538" max="11538" width="9.28515625" customWidth="1"/>
    <col min="11778" max="11778" width="17" customWidth="1"/>
    <col min="11779" max="11780" width="8.42578125" customWidth="1"/>
    <col min="11781" max="11781" width="22.28515625" bestFit="1" customWidth="1"/>
    <col min="11782" max="11782" width="18.140625" customWidth="1"/>
    <col min="11784" max="11784" width="9" customWidth="1"/>
    <col min="11785" max="11785" width="15.5703125" customWidth="1"/>
    <col min="11787" max="11787" width="14.42578125" customWidth="1"/>
    <col min="11788" max="11788" width="8.5703125" customWidth="1"/>
    <col min="11789" max="11789" width="13.28515625" customWidth="1"/>
    <col min="11790" max="11790" width="9.28515625" bestFit="1" customWidth="1"/>
    <col min="11791" max="11791" width="13.85546875" customWidth="1"/>
    <col min="11792" max="11792" width="8.7109375" customWidth="1"/>
    <col min="11793" max="11793" width="9" customWidth="1"/>
    <col min="11794" max="11794" width="9.28515625" customWidth="1"/>
    <col min="12034" max="12034" width="17" customWidth="1"/>
    <col min="12035" max="12036" width="8.42578125" customWidth="1"/>
    <col min="12037" max="12037" width="22.28515625" bestFit="1" customWidth="1"/>
    <col min="12038" max="12038" width="18.140625" customWidth="1"/>
    <col min="12040" max="12040" width="9" customWidth="1"/>
    <col min="12041" max="12041" width="15.5703125" customWidth="1"/>
    <col min="12043" max="12043" width="14.42578125" customWidth="1"/>
    <col min="12044" max="12044" width="8.5703125" customWidth="1"/>
    <col min="12045" max="12045" width="13.28515625" customWidth="1"/>
    <col min="12046" max="12046" width="9.28515625" bestFit="1" customWidth="1"/>
    <col min="12047" max="12047" width="13.85546875" customWidth="1"/>
    <col min="12048" max="12048" width="8.7109375" customWidth="1"/>
    <col min="12049" max="12049" width="9" customWidth="1"/>
    <col min="12050" max="12050" width="9.28515625" customWidth="1"/>
    <col min="12290" max="12290" width="17" customWidth="1"/>
    <col min="12291" max="12292" width="8.42578125" customWidth="1"/>
    <col min="12293" max="12293" width="22.28515625" bestFit="1" customWidth="1"/>
    <col min="12294" max="12294" width="18.140625" customWidth="1"/>
    <col min="12296" max="12296" width="9" customWidth="1"/>
    <col min="12297" max="12297" width="15.5703125" customWidth="1"/>
    <col min="12299" max="12299" width="14.42578125" customWidth="1"/>
    <col min="12300" max="12300" width="8.5703125" customWidth="1"/>
    <col min="12301" max="12301" width="13.28515625" customWidth="1"/>
    <col min="12302" max="12302" width="9.28515625" bestFit="1" customWidth="1"/>
    <col min="12303" max="12303" width="13.85546875" customWidth="1"/>
    <col min="12304" max="12304" width="8.7109375" customWidth="1"/>
    <col min="12305" max="12305" width="9" customWidth="1"/>
    <col min="12306" max="12306" width="9.28515625" customWidth="1"/>
    <col min="12546" max="12546" width="17" customWidth="1"/>
    <col min="12547" max="12548" width="8.42578125" customWidth="1"/>
    <col min="12549" max="12549" width="22.28515625" bestFit="1" customWidth="1"/>
    <col min="12550" max="12550" width="18.140625" customWidth="1"/>
    <col min="12552" max="12552" width="9" customWidth="1"/>
    <col min="12553" max="12553" width="15.5703125" customWidth="1"/>
    <col min="12555" max="12555" width="14.42578125" customWidth="1"/>
    <col min="12556" max="12556" width="8.5703125" customWidth="1"/>
    <col min="12557" max="12557" width="13.28515625" customWidth="1"/>
    <col min="12558" max="12558" width="9.28515625" bestFit="1" customWidth="1"/>
    <col min="12559" max="12559" width="13.85546875" customWidth="1"/>
    <col min="12560" max="12560" width="8.7109375" customWidth="1"/>
    <col min="12561" max="12561" width="9" customWidth="1"/>
    <col min="12562" max="12562" width="9.28515625" customWidth="1"/>
    <col min="12802" max="12802" width="17" customWidth="1"/>
    <col min="12803" max="12804" width="8.42578125" customWidth="1"/>
    <col min="12805" max="12805" width="22.28515625" bestFit="1" customWidth="1"/>
    <col min="12806" max="12806" width="18.140625" customWidth="1"/>
    <col min="12808" max="12808" width="9" customWidth="1"/>
    <col min="12809" max="12809" width="15.5703125" customWidth="1"/>
    <col min="12811" max="12811" width="14.42578125" customWidth="1"/>
    <col min="12812" max="12812" width="8.5703125" customWidth="1"/>
    <col min="12813" max="12813" width="13.28515625" customWidth="1"/>
    <col min="12814" max="12814" width="9.28515625" bestFit="1" customWidth="1"/>
    <col min="12815" max="12815" width="13.85546875" customWidth="1"/>
    <col min="12816" max="12816" width="8.7109375" customWidth="1"/>
    <col min="12817" max="12817" width="9" customWidth="1"/>
    <col min="12818" max="12818" width="9.28515625" customWidth="1"/>
    <col min="13058" max="13058" width="17" customWidth="1"/>
    <col min="13059" max="13060" width="8.42578125" customWidth="1"/>
    <col min="13061" max="13061" width="22.28515625" bestFit="1" customWidth="1"/>
    <col min="13062" max="13062" width="18.140625" customWidth="1"/>
    <col min="13064" max="13064" width="9" customWidth="1"/>
    <col min="13065" max="13065" width="15.5703125" customWidth="1"/>
    <col min="13067" max="13067" width="14.42578125" customWidth="1"/>
    <col min="13068" max="13068" width="8.5703125" customWidth="1"/>
    <col min="13069" max="13069" width="13.28515625" customWidth="1"/>
    <col min="13070" max="13070" width="9.28515625" bestFit="1" customWidth="1"/>
    <col min="13071" max="13071" width="13.85546875" customWidth="1"/>
    <col min="13072" max="13072" width="8.7109375" customWidth="1"/>
    <col min="13073" max="13073" width="9" customWidth="1"/>
    <col min="13074" max="13074" width="9.28515625" customWidth="1"/>
    <col min="13314" max="13314" width="17" customWidth="1"/>
    <col min="13315" max="13316" width="8.42578125" customWidth="1"/>
    <col min="13317" max="13317" width="22.28515625" bestFit="1" customWidth="1"/>
    <col min="13318" max="13318" width="18.140625" customWidth="1"/>
    <col min="13320" max="13320" width="9" customWidth="1"/>
    <col min="13321" max="13321" width="15.5703125" customWidth="1"/>
    <col min="13323" max="13323" width="14.42578125" customWidth="1"/>
    <col min="13324" max="13324" width="8.5703125" customWidth="1"/>
    <col min="13325" max="13325" width="13.28515625" customWidth="1"/>
    <col min="13326" max="13326" width="9.28515625" bestFit="1" customWidth="1"/>
    <col min="13327" max="13327" width="13.85546875" customWidth="1"/>
    <col min="13328" max="13328" width="8.7109375" customWidth="1"/>
    <col min="13329" max="13329" width="9" customWidth="1"/>
    <col min="13330" max="13330" width="9.28515625" customWidth="1"/>
    <col min="13570" max="13570" width="17" customWidth="1"/>
    <col min="13571" max="13572" width="8.42578125" customWidth="1"/>
    <col min="13573" max="13573" width="22.28515625" bestFit="1" customWidth="1"/>
    <col min="13574" max="13574" width="18.140625" customWidth="1"/>
    <col min="13576" max="13576" width="9" customWidth="1"/>
    <col min="13577" max="13577" width="15.5703125" customWidth="1"/>
    <col min="13579" max="13579" width="14.42578125" customWidth="1"/>
    <col min="13580" max="13580" width="8.5703125" customWidth="1"/>
    <col min="13581" max="13581" width="13.28515625" customWidth="1"/>
    <col min="13582" max="13582" width="9.28515625" bestFit="1" customWidth="1"/>
    <col min="13583" max="13583" width="13.85546875" customWidth="1"/>
    <col min="13584" max="13584" width="8.7109375" customWidth="1"/>
    <col min="13585" max="13585" width="9" customWidth="1"/>
    <col min="13586" max="13586" width="9.28515625" customWidth="1"/>
    <col min="13826" max="13826" width="17" customWidth="1"/>
    <col min="13827" max="13828" width="8.42578125" customWidth="1"/>
    <col min="13829" max="13829" width="22.28515625" bestFit="1" customWidth="1"/>
    <col min="13830" max="13830" width="18.140625" customWidth="1"/>
    <col min="13832" max="13832" width="9" customWidth="1"/>
    <col min="13833" max="13833" width="15.5703125" customWidth="1"/>
    <col min="13835" max="13835" width="14.42578125" customWidth="1"/>
    <col min="13836" max="13836" width="8.5703125" customWidth="1"/>
    <col min="13837" max="13837" width="13.28515625" customWidth="1"/>
    <col min="13838" max="13838" width="9.28515625" bestFit="1" customWidth="1"/>
    <col min="13839" max="13839" width="13.85546875" customWidth="1"/>
    <col min="13840" max="13840" width="8.7109375" customWidth="1"/>
    <col min="13841" max="13841" width="9" customWidth="1"/>
    <col min="13842" max="13842" width="9.28515625" customWidth="1"/>
    <col min="14082" max="14082" width="17" customWidth="1"/>
    <col min="14083" max="14084" width="8.42578125" customWidth="1"/>
    <col min="14085" max="14085" width="22.28515625" bestFit="1" customWidth="1"/>
    <col min="14086" max="14086" width="18.140625" customWidth="1"/>
    <col min="14088" max="14088" width="9" customWidth="1"/>
    <col min="14089" max="14089" width="15.5703125" customWidth="1"/>
    <col min="14091" max="14091" width="14.42578125" customWidth="1"/>
    <col min="14092" max="14092" width="8.5703125" customWidth="1"/>
    <col min="14093" max="14093" width="13.28515625" customWidth="1"/>
    <col min="14094" max="14094" width="9.28515625" bestFit="1" customWidth="1"/>
    <col min="14095" max="14095" width="13.85546875" customWidth="1"/>
    <col min="14096" max="14096" width="8.7109375" customWidth="1"/>
    <col min="14097" max="14097" width="9" customWidth="1"/>
    <col min="14098" max="14098" width="9.28515625" customWidth="1"/>
    <col min="14338" max="14338" width="17" customWidth="1"/>
    <col min="14339" max="14340" width="8.42578125" customWidth="1"/>
    <col min="14341" max="14341" width="22.28515625" bestFit="1" customWidth="1"/>
    <col min="14342" max="14342" width="18.140625" customWidth="1"/>
    <col min="14344" max="14344" width="9" customWidth="1"/>
    <col min="14345" max="14345" width="15.5703125" customWidth="1"/>
    <col min="14347" max="14347" width="14.42578125" customWidth="1"/>
    <col min="14348" max="14348" width="8.5703125" customWidth="1"/>
    <col min="14349" max="14349" width="13.28515625" customWidth="1"/>
    <col min="14350" max="14350" width="9.28515625" bestFit="1" customWidth="1"/>
    <col min="14351" max="14351" width="13.85546875" customWidth="1"/>
    <col min="14352" max="14352" width="8.7109375" customWidth="1"/>
    <col min="14353" max="14353" width="9" customWidth="1"/>
    <col min="14354" max="14354" width="9.28515625" customWidth="1"/>
    <col min="14594" max="14594" width="17" customWidth="1"/>
    <col min="14595" max="14596" width="8.42578125" customWidth="1"/>
    <col min="14597" max="14597" width="22.28515625" bestFit="1" customWidth="1"/>
    <col min="14598" max="14598" width="18.140625" customWidth="1"/>
    <col min="14600" max="14600" width="9" customWidth="1"/>
    <col min="14601" max="14601" width="15.5703125" customWidth="1"/>
    <col min="14603" max="14603" width="14.42578125" customWidth="1"/>
    <col min="14604" max="14604" width="8.5703125" customWidth="1"/>
    <col min="14605" max="14605" width="13.28515625" customWidth="1"/>
    <col min="14606" max="14606" width="9.28515625" bestFit="1" customWidth="1"/>
    <col min="14607" max="14607" width="13.85546875" customWidth="1"/>
    <col min="14608" max="14608" width="8.7109375" customWidth="1"/>
    <col min="14609" max="14609" width="9" customWidth="1"/>
    <col min="14610" max="14610" width="9.28515625" customWidth="1"/>
    <col min="14850" max="14850" width="17" customWidth="1"/>
    <col min="14851" max="14852" width="8.42578125" customWidth="1"/>
    <col min="14853" max="14853" width="22.28515625" bestFit="1" customWidth="1"/>
    <col min="14854" max="14854" width="18.140625" customWidth="1"/>
    <col min="14856" max="14856" width="9" customWidth="1"/>
    <col min="14857" max="14857" width="15.5703125" customWidth="1"/>
    <col min="14859" max="14859" width="14.42578125" customWidth="1"/>
    <col min="14860" max="14860" width="8.5703125" customWidth="1"/>
    <col min="14861" max="14861" width="13.28515625" customWidth="1"/>
    <col min="14862" max="14862" width="9.28515625" bestFit="1" customWidth="1"/>
    <col min="14863" max="14863" width="13.85546875" customWidth="1"/>
    <col min="14864" max="14864" width="8.7109375" customWidth="1"/>
    <col min="14865" max="14865" width="9" customWidth="1"/>
    <col min="14866" max="14866" width="9.28515625" customWidth="1"/>
    <col min="15106" max="15106" width="17" customWidth="1"/>
    <col min="15107" max="15108" width="8.42578125" customWidth="1"/>
    <col min="15109" max="15109" width="22.28515625" bestFit="1" customWidth="1"/>
    <col min="15110" max="15110" width="18.140625" customWidth="1"/>
    <col min="15112" max="15112" width="9" customWidth="1"/>
    <col min="15113" max="15113" width="15.5703125" customWidth="1"/>
    <col min="15115" max="15115" width="14.42578125" customWidth="1"/>
    <col min="15116" max="15116" width="8.5703125" customWidth="1"/>
    <col min="15117" max="15117" width="13.28515625" customWidth="1"/>
    <col min="15118" max="15118" width="9.28515625" bestFit="1" customWidth="1"/>
    <col min="15119" max="15119" width="13.85546875" customWidth="1"/>
    <col min="15120" max="15120" width="8.7109375" customWidth="1"/>
    <col min="15121" max="15121" width="9" customWidth="1"/>
    <col min="15122" max="15122" width="9.28515625" customWidth="1"/>
    <col min="15362" max="15362" width="17" customWidth="1"/>
    <col min="15363" max="15364" width="8.42578125" customWidth="1"/>
    <col min="15365" max="15365" width="22.28515625" bestFit="1" customWidth="1"/>
    <col min="15366" max="15366" width="18.140625" customWidth="1"/>
    <col min="15368" max="15368" width="9" customWidth="1"/>
    <col min="15369" max="15369" width="15.5703125" customWidth="1"/>
    <col min="15371" max="15371" width="14.42578125" customWidth="1"/>
    <col min="15372" max="15372" width="8.5703125" customWidth="1"/>
    <col min="15373" max="15373" width="13.28515625" customWidth="1"/>
    <col min="15374" max="15374" width="9.28515625" bestFit="1" customWidth="1"/>
    <col min="15375" max="15375" width="13.85546875" customWidth="1"/>
    <col min="15376" max="15376" width="8.7109375" customWidth="1"/>
    <col min="15377" max="15377" width="9" customWidth="1"/>
    <col min="15378" max="15378" width="9.28515625" customWidth="1"/>
    <col min="15618" max="15618" width="17" customWidth="1"/>
    <col min="15619" max="15620" width="8.42578125" customWidth="1"/>
    <col min="15621" max="15621" width="22.28515625" bestFit="1" customWidth="1"/>
    <col min="15622" max="15622" width="18.140625" customWidth="1"/>
    <col min="15624" max="15624" width="9" customWidth="1"/>
    <col min="15625" max="15625" width="15.5703125" customWidth="1"/>
    <col min="15627" max="15627" width="14.42578125" customWidth="1"/>
    <col min="15628" max="15628" width="8.5703125" customWidth="1"/>
    <col min="15629" max="15629" width="13.28515625" customWidth="1"/>
    <col min="15630" max="15630" width="9.28515625" bestFit="1" customWidth="1"/>
    <col min="15631" max="15631" width="13.85546875" customWidth="1"/>
    <col min="15632" max="15632" width="8.7109375" customWidth="1"/>
    <col min="15633" max="15633" width="9" customWidth="1"/>
    <col min="15634" max="15634" width="9.28515625" customWidth="1"/>
    <col min="15874" max="15874" width="17" customWidth="1"/>
    <col min="15875" max="15876" width="8.42578125" customWidth="1"/>
    <col min="15877" max="15877" width="22.28515625" bestFit="1" customWidth="1"/>
    <col min="15878" max="15878" width="18.140625" customWidth="1"/>
    <col min="15880" max="15880" width="9" customWidth="1"/>
    <col min="15881" max="15881" width="15.5703125" customWidth="1"/>
    <col min="15883" max="15883" width="14.42578125" customWidth="1"/>
    <col min="15884" max="15884" width="8.5703125" customWidth="1"/>
    <col min="15885" max="15885" width="13.28515625" customWidth="1"/>
    <col min="15886" max="15886" width="9.28515625" bestFit="1" customWidth="1"/>
    <col min="15887" max="15887" width="13.85546875" customWidth="1"/>
    <col min="15888" max="15888" width="8.7109375" customWidth="1"/>
    <col min="15889" max="15889" width="9" customWidth="1"/>
    <col min="15890" max="15890" width="9.28515625" customWidth="1"/>
    <col min="16130" max="16130" width="17" customWidth="1"/>
    <col min="16131" max="16132" width="8.42578125" customWidth="1"/>
    <col min="16133" max="16133" width="22.28515625" bestFit="1" customWidth="1"/>
    <col min="16134" max="16134" width="18.140625" customWidth="1"/>
    <col min="16136" max="16136" width="9" customWidth="1"/>
    <col min="16137" max="16137" width="15.5703125" customWidth="1"/>
    <col min="16139" max="16139" width="14.42578125" customWidth="1"/>
    <col min="16140" max="16140" width="8.5703125" customWidth="1"/>
    <col min="16141" max="16141" width="13.28515625" customWidth="1"/>
    <col min="16142" max="16142" width="9.28515625" bestFit="1" customWidth="1"/>
    <col min="16143" max="16143" width="13.85546875" customWidth="1"/>
    <col min="16144" max="16144" width="8.7109375" customWidth="1"/>
    <col min="16145" max="16145" width="9" customWidth="1"/>
    <col min="16146" max="16146" width="9.28515625" customWidth="1"/>
  </cols>
  <sheetData>
    <row r="1" spans="1:21" s="2" customFormat="1" ht="71.25" customHeight="1" thickTop="1" thickBot="1" x14ac:dyDescent="0.25">
      <c r="A1" s="25" t="s">
        <v>41</v>
      </c>
      <c r="B1" s="26" t="s">
        <v>42</v>
      </c>
      <c r="C1" s="75" t="s">
        <v>40</v>
      </c>
      <c r="D1" s="75" t="s">
        <v>200</v>
      </c>
      <c r="E1" s="27" t="s">
        <v>39</v>
      </c>
      <c r="F1" s="28" t="s">
        <v>38</v>
      </c>
      <c r="G1" s="30" t="s">
        <v>45</v>
      </c>
      <c r="H1" s="29" t="s">
        <v>44</v>
      </c>
      <c r="I1" s="29" t="s">
        <v>0</v>
      </c>
      <c r="J1" s="29" t="s">
        <v>30</v>
      </c>
      <c r="K1" s="29" t="s">
        <v>43</v>
      </c>
      <c r="L1" s="29" t="s">
        <v>30</v>
      </c>
      <c r="M1" s="29" t="s">
        <v>11</v>
      </c>
      <c r="N1" s="29" t="s">
        <v>30</v>
      </c>
      <c r="O1" s="29" t="s">
        <v>46</v>
      </c>
      <c r="P1" s="29" t="s">
        <v>30</v>
      </c>
      <c r="Q1" s="76" t="s">
        <v>22</v>
      </c>
      <c r="R1" s="29" t="s">
        <v>30</v>
      </c>
      <c r="S1" s="23" t="s">
        <v>89</v>
      </c>
    </row>
    <row r="2" spans="1:21" x14ac:dyDescent="0.2">
      <c r="A2" s="78">
        <v>42118</v>
      </c>
      <c r="B2" s="79" t="s">
        <v>138</v>
      </c>
      <c r="C2" s="181"/>
      <c r="D2" s="77">
        <v>68</v>
      </c>
      <c r="E2" s="170" t="s">
        <v>263</v>
      </c>
      <c r="F2" s="170" t="s">
        <v>264</v>
      </c>
      <c r="G2" s="80">
        <v>3000</v>
      </c>
      <c r="H2" s="81"/>
      <c r="I2" s="79"/>
      <c r="J2" s="81"/>
      <c r="K2" s="79"/>
      <c r="L2" s="81"/>
      <c r="M2" s="79"/>
      <c r="N2" s="81"/>
      <c r="O2" s="79"/>
      <c r="P2" s="81"/>
      <c r="Q2" s="79" t="s">
        <v>10</v>
      </c>
      <c r="R2" s="81">
        <v>3000</v>
      </c>
      <c r="S2" s="82">
        <f t="shared" ref="S2:S43" si="0">SUM(H2:R2)</f>
        <v>3000</v>
      </c>
      <c r="T2" s="83"/>
      <c r="U2" s="83"/>
    </row>
    <row r="3" spans="1:21" x14ac:dyDescent="0.2">
      <c r="A3" s="78"/>
      <c r="B3" s="79"/>
      <c r="C3" s="77"/>
      <c r="D3" s="77"/>
      <c r="E3" s="170"/>
      <c r="F3" s="170"/>
      <c r="G3" s="80"/>
      <c r="H3" s="81"/>
      <c r="I3" s="79"/>
      <c r="J3" s="81"/>
      <c r="K3" s="79"/>
      <c r="L3" s="81"/>
      <c r="M3" s="79"/>
      <c r="N3" s="81"/>
      <c r="O3" s="79"/>
      <c r="P3" s="81"/>
      <c r="Q3" s="79"/>
      <c r="R3" s="81"/>
      <c r="S3" s="82">
        <f t="shared" si="0"/>
        <v>0</v>
      </c>
      <c r="T3" s="83"/>
      <c r="U3" s="83"/>
    </row>
    <row r="4" spans="1:21" x14ac:dyDescent="0.2">
      <c r="A4" s="78"/>
      <c r="B4" s="79"/>
      <c r="C4" s="77"/>
      <c r="D4" s="77"/>
      <c r="E4" s="170"/>
      <c r="F4" s="170"/>
      <c r="G4" s="80"/>
      <c r="H4" s="81"/>
      <c r="I4" s="79"/>
      <c r="J4" s="81"/>
      <c r="K4" s="79"/>
      <c r="L4" s="81"/>
      <c r="M4" s="79"/>
      <c r="N4" s="81"/>
      <c r="O4" s="79"/>
      <c r="P4" s="81"/>
      <c r="Q4" s="79"/>
      <c r="R4" s="81"/>
      <c r="S4" s="82">
        <f t="shared" si="0"/>
        <v>0</v>
      </c>
      <c r="T4" s="83"/>
      <c r="U4" s="83"/>
    </row>
    <row r="5" spans="1:21" x14ac:dyDescent="0.2">
      <c r="A5" s="78"/>
      <c r="B5" s="79"/>
      <c r="C5" s="77"/>
      <c r="D5" s="77"/>
      <c r="E5" s="170"/>
      <c r="F5" s="170"/>
      <c r="G5" s="80"/>
      <c r="H5" s="81"/>
      <c r="I5" s="79"/>
      <c r="J5" s="81"/>
      <c r="K5" s="79"/>
      <c r="L5" s="81"/>
      <c r="M5" s="79"/>
      <c r="N5" s="81"/>
      <c r="O5" s="79"/>
      <c r="P5" s="81"/>
      <c r="Q5" s="79"/>
      <c r="R5" s="81"/>
      <c r="S5" s="82">
        <f t="shared" si="0"/>
        <v>0</v>
      </c>
      <c r="T5" s="83"/>
      <c r="U5" s="83"/>
    </row>
    <row r="6" spans="1:21" x14ac:dyDescent="0.2">
      <c r="A6" s="78"/>
      <c r="B6" s="79"/>
      <c r="C6" s="77"/>
      <c r="D6" s="77"/>
      <c r="E6" s="170"/>
      <c r="F6" s="170"/>
      <c r="G6" s="80"/>
      <c r="H6" s="81"/>
      <c r="I6" s="79"/>
      <c r="J6" s="81"/>
      <c r="K6" s="79"/>
      <c r="L6" s="81"/>
      <c r="M6" s="79"/>
      <c r="N6" s="81"/>
      <c r="O6" s="79"/>
      <c r="P6" s="81"/>
      <c r="Q6" s="79"/>
      <c r="R6" s="81"/>
      <c r="S6" s="82">
        <f t="shared" si="0"/>
        <v>0</v>
      </c>
      <c r="T6" s="83"/>
      <c r="U6" s="83"/>
    </row>
    <row r="7" spans="1:21" x14ac:dyDescent="0.2">
      <c r="A7" s="78"/>
      <c r="B7" s="79"/>
      <c r="C7" s="77"/>
      <c r="D7" s="77"/>
      <c r="E7" s="170"/>
      <c r="F7" s="170"/>
      <c r="G7" s="80"/>
      <c r="H7" s="81"/>
      <c r="I7" s="79"/>
      <c r="J7" s="81"/>
      <c r="K7" s="79"/>
      <c r="L7" s="81"/>
      <c r="M7" s="79"/>
      <c r="N7" s="81"/>
      <c r="O7" s="79"/>
      <c r="P7" s="81"/>
      <c r="Q7" s="79"/>
      <c r="R7" s="81"/>
      <c r="S7" s="82">
        <f t="shared" si="0"/>
        <v>0</v>
      </c>
      <c r="T7" s="83"/>
      <c r="U7" s="83"/>
    </row>
    <row r="8" spans="1:21" x14ac:dyDescent="0.2">
      <c r="A8" s="78"/>
      <c r="B8" s="79"/>
      <c r="C8" s="77"/>
      <c r="D8" s="77"/>
      <c r="E8" s="170"/>
      <c r="F8" s="170"/>
      <c r="G8" s="80"/>
      <c r="H8" s="81"/>
      <c r="I8" s="79"/>
      <c r="J8" s="81"/>
      <c r="K8" s="79"/>
      <c r="L8" s="81"/>
      <c r="M8" s="79"/>
      <c r="N8" s="81"/>
      <c r="O8" s="79"/>
      <c r="P8" s="81"/>
      <c r="Q8" s="79"/>
      <c r="R8" s="81"/>
      <c r="S8" s="82">
        <f t="shared" si="0"/>
        <v>0</v>
      </c>
      <c r="T8" s="83"/>
      <c r="U8" s="83"/>
    </row>
    <row r="9" spans="1:21" x14ac:dyDescent="0.2">
      <c r="A9" s="78"/>
      <c r="B9" s="79"/>
      <c r="C9" s="77"/>
      <c r="D9" s="77"/>
      <c r="E9" s="170"/>
      <c r="F9" s="170"/>
      <c r="G9" s="80"/>
      <c r="H9" s="81"/>
      <c r="I9" s="79"/>
      <c r="J9" s="81"/>
      <c r="K9" s="79"/>
      <c r="L9" s="81"/>
      <c r="M9" s="79"/>
      <c r="N9" s="81"/>
      <c r="O9" s="79"/>
      <c r="P9" s="81"/>
      <c r="Q9" s="79"/>
      <c r="R9" s="81"/>
      <c r="S9" s="82">
        <f t="shared" si="0"/>
        <v>0</v>
      </c>
      <c r="T9" s="83"/>
      <c r="U9" s="83"/>
    </row>
    <row r="10" spans="1:21" x14ac:dyDescent="0.2">
      <c r="A10" s="173"/>
      <c r="B10" s="174"/>
      <c r="C10" s="175"/>
      <c r="D10" s="175"/>
      <c r="E10" s="179"/>
      <c r="F10" s="179"/>
      <c r="G10" s="176"/>
      <c r="H10" s="177"/>
      <c r="I10" s="174"/>
      <c r="J10" s="177"/>
      <c r="K10" s="174"/>
      <c r="L10" s="177"/>
      <c r="M10" s="174"/>
      <c r="N10" s="177"/>
      <c r="O10" s="174"/>
      <c r="P10" s="177"/>
      <c r="Q10" s="174"/>
      <c r="R10" s="177"/>
      <c r="S10" s="178">
        <f t="shared" si="0"/>
        <v>0</v>
      </c>
      <c r="T10" s="83"/>
      <c r="U10" s="83"/>
    </row>
    <row r="11" spans="1:21" x14ac:dyDescent="0.2">
      <c r="A11" s="78"/>
      <c r="B11" s="79"/>
      <c r="C11" s="181"/>
      <c r="D11" s="77"/>
      <c r="E11" s="170"/>
      <c r="F11" s="170"/>
      <c r="G11" s="80"/>
      <c r="H11" s="81"/>
      <c r="I11" s="79"/>
      <c r="J11" s="81"/>
      <c r="K11" s="79"/>
      <c r="L11" s="81"/>
      <c r="M11" s="79"/>
      <c r="N11" s="81"/>
      <c r="O11" s="79"/>
      <c r="P11" s="81"/>
      <c r="Q11" s="79"/>
      <c r="R11" s="81"/>
      <c r="S11" s="82">
        <f t="shared" si="0"/>
        <v>0</v>
      </c>
      <c r="T11" s="83"/>
      <c r="U11" s="83"/>
    </row>
    <row r="12" spans="1:21" x14ac:dyDescent="0.2">
      <c r="A12" s="78"/>
      <c r="B12" s="79"/>
      <c r="C12" s="77"/>
      <c r="D12" s="77"/>
      <c r="E12" s="170"/>
      <c r="F12" s="170"/>
      <c r="G12" s="80"/>
      <c r="H12" s="81"/>
      <c r="I12" s="79"/>
      <c r="J12" s="81"/>
      <c r="K12" s="79"/>
      <c r="L12" s="81"/>
      <c r="M12" s="79"/>
      <c r="N12" s="81"/>
      <c r="O12" s="79"/>
      <c r="P12" s="81"/>
      <c r="Q12" s="79"/>
      <c r="R12" s="81"/>
      <c r="S12" s="82">
        <f t="shared" si="0"/>
        <v>0</v>
      </c>
      <c r="T12" s="83"/>
      <c r="U12" s="83"/>
    </row>
    <row r="13" spans="1:21" x14ac:dyDescent="0.2">
      <c r="A13" s="78"/>
      <c r="B13" s="79"/>
      <c r="C13" s="77"/>
      <c r="D13" s="77"/>
      <c r="E13" s="170"/>
      <c r="F13" s="170"/>
      <c r="G13" s="80"/>
      <c r="H13" s="81"/>
      <c r="I13" s="79"/>
      <c r="J13" s="81"/>
      <c r="K13" s="79"/>
      <c r="L13" s="81"/>
      <c r="M13" s="79"/>
      <c r="N13" s="81"/>
      <c r="O13" s="79"/>
      <c r="P13" s="81"/>
      <c r="Q13" s="79"/>
      <c r="R13" s="81"/>
      <c r="S13" s="82">
        <f t="shared" si="0"/>
        <v>0</v>
      </c>
      <c r="T13" s="83"/>
      <c r="U13" s="83"/>
    </row>
    <row r="14" spans="1:21" x14ac:dyDescent="0.2">
      <c r="A14" s="78"/>
      <c r="B14" s="79"/>
      <c r="C14" s="77"/>
      <c r="D14" s="77"/>
      <c r="E14" s="170"/>
      <c r="F14" s="170"/>
      <c r="G14" s="80"/>
      <c r="H14" s="81"/>
      <c r="I14" s="79"/>
      <c r="J14" s="81"/>
      <c r="K14" s="79"/>
      <c r="L14" s="81"/>
      <c r="M14" s="79"/>
      <c r="N14" s="81"/>
      <c r="O14" s="79"/>
      <c r="P14" s="81"/>
      <c r="Q14" s="79"/>
      <c r="R14" s="81"/>
      <c r="S14" s="82">
        <f t="shared" si="0"/>
        <v>0</v>
      </c>
      <c r="T14" s="83"/>
      <c r="U14" s="83"/>
    </row>
    <row r="15" spans="1:21" x14ac:dyDescent="0.2">
      <c r="A15" s="78"/>
      <c r="B15" s="79"/>
      <c r="C15" s="77"/>
      <c r="D15" s="77"/>
      <c r="E15" s="170"/>
      <c r="F15" s="170"/>
      <c r="G15" s="80"/>
      <c r="H15" s="81"/>
      <c r="I15" s="79"/>
      <c r="J15" s="81"/>
      <c r="K15" s="79"/>
      <c r="L15" s="81"/>
      <c r="M15" s="79"/>
      <c r="N15" s="81"/>
      <c r="O15" s="79"/>
      <c r="P15" s="81"/>
      <c r="Q15" s="79"/>
      <c r="R15" s="81"/>
      <c r="S15" s="82">
        <f t="shared" si="0"/>
        <v>0</v>
      </c>
      <c r="T15" s="83"/>
      <c r="U15" s="83"/>
    </row>
    <row r="16" spans="1:21" x14ac:dyDescent="0.2">
      <c r="A16" s="78"/>
      <c r="B16" s="79"/>
      <c r="C16" s="77"/>
      <c r="D16" s="77"/>
      <c r="E16" s="170"/>
      <c r="F16" s="170"/>
      <c r="G16" s="80"/>
      <c r="H16" s="81"/>
      <c r="I16" s="79"/>
      <c r="J16" s="81"/>
      <c r="K16" s="79"/>
      <c r="L16" s="81"/>
      <c r="M16" s="79"/>
      <c r="N16" s="81"/>
      <c r="O16" s="79"/>
      <c r="P16" s="81"/>
      <c r="Q16" s="79"/>
      <c r="R16" s="81"/>
      <c r="S16" s="82">
        <f t="shared" si="0"/>
        <v>0</v>
      </c>
      <c r="T16" s="83"/>
      <c r="U16" s="83"/>
    </row>
    <row r="17" spans="1:21" x14ac:dyDescent="0.2">
      <c r="A17" s="173"/>
      <c r="B17" s="174"/>
      <c r="C17" s="175"/>
      <c r="D17" s="175"/>
      <c r="E17" s="179"/>
      <c r="F17" s="179"/>
      <c r="G17" s="176"/>
      <c r="H17" s="177"/>
      <c r="I17" s="174"/>
      <c r="J17" s="177"/>
      <c r="K17" s="174"/>
      <c r="L17" s="177"/>
      <c r="M17" s="174"/>
      <c r="N17" s="177"/>
      <c r="O17" s="174"/>
      <c r="P17" s="177"/>
      <c r="Q17" s="174"/>
      <c r="R17" s="177"/>
      <c r="S17" s="178">
        <f t="shared" si="0"/>
        <v>0</v>
      </c>
      <c r="T17" s="83"/>
      <c r="U17" s="83"/>
    </row>
    <row r="18" spans="1:21" x14ac:dyDescent="0.2">
      <c r="A18" s="186"/>
      <c r="B18" s="79"/>
      <c r="C18" s="181"/>
      <c r="D18" s="77"/>
      <c r="E18" s="170"/>
      <c r="F18" s="170"/>
      <c r="G18" s="80"/>
      <c r="H18" s="81"/>
      <c r="I18" s="79"/>
      <c r="J18" s="81"/>
      <c r="K18" s="79"/>
      <c r="L18" s="81"/>
      <c r="M18" s="79"/>
      <c r="N18" s="81"/>
      <c r="O18" s="79"/>
      <c r="P18" s="81"/>
      <c r="Q18" s="79"/>
      <c r="R18" s="81"/>
      <c r="S18" s="82">
        <f t="shared" si="0"/>
        <v>0</v>
      </c>
      <c r="T18" s="83"/>
      <c r="U18" s="83"/>
    </row>
    <row r="19" spans="1:21" x14ac:dyDescent="0.2">
      <c r="A19" s="78"/>
      <c r="B19" s="79"/>
      <c r="C19" s="77"/>
      <c r="D19" s="77"/>
      <c r="E19" s="170"/>
      <c r="F19" s="170"/>
      <c r="G19" s="80"/>
      <c r="H19" s="81"/>
      <c r="I19" s="79"/>
      <c r="J19" s="81"/>
      <c r="K19" s="79"/>
      <c r="L19" s="81"/>
      <c r="M19" s="79"/>
      <c r="N19" s="81"/>
      <c r="O19" s="79"/>
      <c r="P19" s="81"/>
      <c r="Q19" s="79"/>
      <c r="R19" s="81"/>
      <c r="S19" s="82">
        <f t="shared" si="0"/>
        <v>0</v>
      </c>
      <c r="T19" s="83"/>
      <c r="U19" s="83"/>
    </row>
    <row r="20" spans="1:21" x14ac:dyDescent="0.2">
      <c r="A20" s="78"/>
      <c r="B20" s="79"/>
      <c r="C20" s="77"/>
      <c r="D20" s="77"/>
      <c r="E20" s="170"/>
      <c r="F20" s="170"/>
      <c r="G20" s="80"/>
      <c r="H20" s="81"/>
      <c r="I20" s="79"/>
      <c r="J20" s="81"/>
      <c r="K20" s="79"/>
      <c r="L20" s="81"/>
      <c r="M20" s="79"/>
      <c r="N20" s="81"/>
      <c r="O20" s="79"/>
      <c r="P20" s="81"/>
      <c r="Q20" s="79"/>
      <c r="R20" s="81"/>
      <c r="S20" s="82">
        <f t="shared" si="0"/>
        <v>0</v>
      </c>
      <c r="T20" s="83"/>
      <c r="U20" s="83"/>
    </row>
    <row r="21" spans="1:21" x14ac:dyDescent="0.2">
      <c r="A21" s="78"/>
      <c r="B21" s="79"/>
      <c r="C21" s="77"/>
      <c r="D21" s="77"/>
      <c r="E21" s="170"/>
      <c r="F21" s="170"/>
      <c r="G21" s="80"/>
      <c r="H21" s="81"/>
      <c r="I21" s="79"/>
      <c r="J21" s="81"/>
      <c r="K21" s="79"/>
      <c r="L21" s="81"/>
      <c r="M21" s="79"/>
      <c r="N21" s="81"/>
      <c r="O21" s="79"/>
      <c r="P21" s="81"/>
      <c r="Q21" s="79"/>
      <c r="R21" s="81"/>
      <c r="S21" s="82">
        <f t="shared" si="0"/>
        <v>0</v>
      </c>
      <c r="T21" s="83"/>
      <c r="U21" s="83"/>
    </row>
    <row r="22" spans="1:21" x14ac:dyDescent="0.2">
      <c r="A22" s="78"/>
      <c r="B22" s="79"/>
      <c r="C22" s="77"/>
      <c r="D22" s="77"/>
      <c r="E22" s="170"/>
      <c r="F22" s="170"/>
      <c r="G22" s="80"/>
      <c r="H22" s="81"/>
      <c r="I22" s="79"/>
      <c r="J22" s="81"/>
      <c r="K22" s="79"/>
      <c r="L22" s="81"/>
      <c r="M22" s="79"/>
      <c r="N22" s="81"/>
      <c r="O22" s="79"/>
      <c r="P22" s="81"/>
      <c r="Q22" s="79"/>
      <c r="R22" s="81"/>
      <c r="S22" s="82">
        <f t="shared" si="0"/>
        <v>0</v>
      </c>
      <c r="T22" s="83"/>
      <c r="U22" s="83"/>
    </row>
    <row r="23" spans="1:21" x14ac:dyDescent="0.2">
      <c r="A23" s="78"/>
      <c r="B23" s="79"/>
      <c r="C23" s="181"/>
      <c r="D23" s="77"/>
      <c r="E23" s="170"/>
      <c r="F23" s="170"/>
      <c r="G23" s="80"/>
      <c r="H23" s="81"/>
      <c r="I23" s="79"/>
      <c r="J23" s="81"/>
      <c r="K23" s="79"/>
      <c r="L23" s="81"/>
      <c r="M23" s="79"/>
      <c r="N23" s="81"/>
      <c r="O23" s="79"/>
      <c r="P23" s="81"/>
      <c r="Q23" s="79"/>
      <c r="R23" s="81"/>
      <c r="S23" s="82">
        <f t="shared" si="0"/>
        <v>0</v>
      </c>
      <c r="T23" s="83"/>
      <c r="U23" s="83"/>
    </row>
    <row r="24" spans="1:21" x14ac:dyDescent="0.2">
      <c r="A24" s="78"/>
      <c r="B24" s="79"/>
      <c r="C24" s="77"/>
      <c r="D24" s="77"/>
      <c r="E24" s="170"/>
      <c r="F24" s="170"/>
      <c r="G24" s="80"/>
      <c r="H24" s="81"/>
      <c r="I24" s="79"/>
      <c r="J24" s="81"/>
      <c r="K24" s="79"/>
      <c r="L24" s="81"/>
      <c r="M24" s="79"/>
      <c r="N24" s="81"/>
      <c r="O24" s="79"/>
      <c r="P24" s="81"/>
      <c r="Q24" s="79"/>
      <c r="R24" s="81"/>
      <c r="S24" s="82">
        <f t="shared" si="0"/>
        <v>0</v>
      </c>
      <c r="T24" s="83"/>
      <c r="U24" s="83"/>
    </row>
    <row r="25" spans="1:21" x14ac:dyDescent="0.2">
      <c r="A25" s="78"/>
      <c r="B25" s="79"/>
      <c r="C25" s="77"/>
      <c r="D25" s="77"/>
      <c r="E25" s="170"/>
      <c r="F25" s="170"/>
      <c r="G25" s="80"/>
      <c r="H25" s="81"/>
      <c r="I25" s="79"/>
      <c r="J25" s="81"/>
      <c r="K25" s="79"/>
      <c r="L25" s="81"/>
      <c r="M25" s="79"/>
      <c r="N25" s="81"/>
      <c r="O25" s="79"/>
      <c r="P25" s="81"/>
      <c r="Q25" s="79"/>
      <c r="R25" s="81"/>
      <c r="S25" s="82">
        <f t="shared" si="0"/>
        <v>0</v>
      </c>
      <c r="T25" s="83"/>
      <c r="U25" s="83"/>
    </row>
    <row r="26" spans="1:21" x14ac:dyDescent="0.2">
      <c r="A26" s="78"/>
      <c r="B26" s="79"/>
      <c r="C26" s="77"/>
      <c r="D26" s="77"/>
      <c r="E26" s="170"/>
      <c r="F26" s="170"/>
      <c r="G26" s="80"/>
      <c r="H26" s="81"/>
      <c r="I26" s="79"/>
      <c r="J26" s="81"/>
      <c r="K26" s="79"/>
      <c r="L26" s="81"/>
      <c r="M26" s="79"/>
      <c r="N26" s="81"/>
      <c r="O26" s="79"/>
      <c r="P26" s="81"/>
      <c r="Q26" s="79"/>
      <c r="R26" s="81"/>
      <c r="S26" s="82">
        <f t="shared" si="0"/>
        <v>0</v>
      </c>
      <c r="T26" s="83"/>
      <c r="U26" s="83"/>
    </row>
    <row r="27" spans="1:21" x14ac:dyDescent="0.2">
      <c r="A27" s="78"/>
      <c r="B27" s="79"/>
      <c r="C27" s="77"/>
      <c r="D27" s="77"/>
      <c r="E27" s="170"/>
      <c r="F27" s="170"/>
      <c r="G27" s="80"/>
      <c r="H27" s="81"/>
      <c r="I27" s="79"/>
      <c r="J27" s="81"/>
      <c r="K27" s="79"/>
      <c r="L27" s="81"/>
      <c r="M27" s="79"/>
      <c r="N27" s="81"/>
      <c r="O27" s="79"/>
      <c r="P27" s="81"/>
      <c r="Q27" s="79"/>
      <c r="R27" s="81"/>
      <c r="S27" s="82">
        <f t="shared" si="0"/>
        <v>0</v>
      </c>
      <c r="T27" s="83"/>
      <c r="U27" s="83"/>
    </row>
    <row r="28" spans="1:21" x14ac:dyDescent="0.2">
      <c r="A28" s="78"/>
      <c r="B28" s="79"/>
      <c r="C28" s="77"/>
      <c r="D28" s="77"/>
      <c r="E28" s="170"/>
      <c r="F28" s="170"/>
      <c r="G28" s="80"/>
      <c r="H28" s="81"/>
      <c r="I28" s="79"/>
      <c r="J28" s="81"/>
      <c r="K28" s="79"/>
      <c r="L28" s="81"/>
      <c r="M28" s="79"/>
      <c r="N28" s="81"/>
      <c r="O28" s="79"/>
      <c r="P28" s="81"/>
      <c r="Q28" s="79"/>
      <c r="R28" s="81"/>
      <c r="S28" s="82">
        <f t="shared" si="0"/>
        <v>0</v>
      </c>
      <c r="T28" s="83"/>
      <c r="U28" s="83"/>
    </row>
    <row r="29" spans="1:21" x14ac:dyDescent="0.2">
      <c r="A29" s="78"/>
      <c r="B29" s="79"/>
      <c r="C29" s="77"/>
      <c r="D29" s="77"/>
      <c r="E29" s="170"/>
      <c r="F29" s="170"/>
      <c r="G29" s="80"/>
      <c r="H29" s="81"/>
      <c r="I29" s="79"/>
      <c r="J29" s="81"/>
      <c r="K29" s="79"/>
      <c r="L29" s="81"/>
      <c r="M29" s="79"/>
      <c r="N29" s="81"/>
      <c r="O29" s="79"/>
      <c r="P29" s="81"/>
      <c r="Q29" s="79"/>
      <c r="R29" s="81"/>
      <c r="S29" s="82">
        <f t="shared" si="0"/>
        <v>0</v>
      </c>
      <c r="T29" s="83"/>
      <c r="U29" s="83"/>
    </row>
    <row r="30" spans="1:21" x14ac:dyDescent="0.2">
      <c r="A30" s="78"/>
      <c r="B30" s="79"/>
      <c r="C30" s="77"/>
      <c r="D30" s="77"/>
      <c r="E30" s="170"/>
      <c r="F30" s="170"/>
      <c r="G30" s="80"/>
      <c r="H30" s="81"/>
      <c r="I30" s="79"/>
      <c r="J30" s="81"/>
      <c r="K30" s="79"/>
      <c r="L30" s="81"/>
      <c r="M30" s="79"/>
      <c r="N30" s="81"/>
      <c r="O30" s="79"/>
      <c r="P30" s="81"/>
      <c r="Q30" s="79"/>
      <c r="R30" s="81"/>
      <c r="S30" s="82">
        <f t="shared" si="0"/>
        <v>0</v>
      </c>
      <c r="T30" s="83"/>
      <c r="U30" s="83"/>
    </row>
    <row r="31" spans="1:21" x14ac:dyDescent="0.2">
      <c r="A31" s="78"/>
      <c r="B31" s="79"/>
      <c r="C31" s="77"/>
      <c r="D31" s="77"/>
      <c r="E31" s="170"/>
      <c r="F31" s="170"/>
      <c r="G31" s="80"/>
      <c r="H31" s="81"/>
      <c r="I31" s="79"/>
      <c r="J31" s="81"/>
      <c r="K31" s="79"/>
      <c r="L31" s="81"/>
      <c r="M31" s="79"/>
      <c r="N31" s="81"/>
      <c r="O31" s="79"/>
      <c r="P31" s="81"/>
      <c r="Q31" s="79"/>
      <c r="R31" s="81"/>
      <c r="S31" s="82">
        <f t="shared" si="0"/>
        <v>0</v>
      </c>
      <c r="T31" s="83"/>
      <c r="U31" s="83"/>
    </row>
    <row r="32" spans="1:21" x14ac:dyDescent="0.2">
      <c r="A32" s="78"/>
      <c r="B32" s="79"/>
      <c r="C32" s="77"/>
      <c r="D32" s="77"/>
      <c r="E32" s="170"/>
      <c r="F32" s="170"/>
      <c r="G32" s="80"/>
      <c r="H32" s="81"/>
      <c r="I32" s="79"/>
      <c r="J32" s="81"/>
      <c r="K32" s="79"/>
      <c r="L32" s="81"/>
      <c r="M32" s="79"/>
      <c r="N32" s="81"/>
      <c r="O32" s="79"/>
      <c r="P32" s="81"/>
      <c r="Q32" s="79"/>
      <c r="R32" s="81"/>
      <c r="S32" s="82">
        <f t="shared" si="0"/>
        <v>0</v>
      </c>
      <c r="T32" s="83"/>
      <c r="U32" s="83"/>
    </row>
    <row r="33" spans="1:23" x14ac:dyDescent="0.2">
      <c r="A33" s="78"/>
      <c r="B33" s="79"/>
      <c r="C33" s="77"/>
      <c r="D33" s="77"/>
      <c r="E33" s="79"/>
      <c r="F33" s="79"/>
      <c r="G33" s="80"/>
      <c r="H33" s="81"/>
      <c r="I33" s="79"/>
      <c r="J33" s="81"/>
      <c r="K33" s="79"/>
      <c r="L33" s="81"/>
      <c r="M33" s="79"/>
      <c r="N33" s="81"/>
      <c r="O33" s="79"/>
      <c r="P33" s="81"/>
      <c r="Q33" s="79"/>
      <c r="R33" s="81"/>
      <c r="S33" s="82">
        <f t="shared" si="0"/>
        <v>0</v>
      </c>
      <c r="T33" s="83"/>
      <c r="U33" s="83"/>
    </row>
    <row r="34" spans="1:23" x14ac:dyDescent="0.2">
      <c r="A34" s="78"/>
      <c r="B34" s="79"/>
      <c r="C34" s="77"/>
      <c r="D34" s="77"/>
      <c r="E34" s="79"/>
      <c r="F34" s="79"/>
      <c r="G34" s="80"/>
      <c r="H34" s="81"/>
      <c r="I34" s="79"/>
      <c r="J34" s="81"/>
      <c r="K34" s="79"/>
      <c r="L34" s="81"/>
      <c r="M34" s="79"/>
      <c r="N34" s="81"/>
      <c r="O34" s="79"/>
      <c r="P34" s="81"/>
      <c r="Q34" s="79"/>
      <c r="R34" s="81"/>
      <c r="S34" s="82">
        <f t="shared" si="0"/>
        <v>0</v>
      </c>
      <c r="T34" s="83"/>
      <c r="U34" s="83"/>
    </row>
    <row r="35" spans="1:23" x14ac:dyDescent="0.2">
      <c r="A35" s="78"/>
      <c r="B35" s="79"/>
      <c r="C35" s="77"/>
      <c r="D35" s="77"/>
      <c r="E35" s="79"/>
      <c r="F35" s="79"/>
      <c r="G35" s="80"/>
      <c r="H35" s="81"/>
      <c r="I35" s="79"/>
      <c r="J35" s="81"/>
      <c r="K35" s="79"/>
      <c r="L35" s="81"/>
      <c r="M35" s="79"/>
      <c r="N35" s="81"/>
      <c r="O35" s="79"/>
      <c r="P35" s="81"/>
      <c r="Q35" s="79"/>
      <c r="R35" s="81"/>
      <c r="S35" s="82">
        <f t="shared" si="0"/>
        <v>0</v>
      </c>
      <c r="T35" s="83"/>
      <c r="U35" s="83"/>
    </row>
    <row r="36" spans="1:23" x14ac:dyDescent="0.2">
      <c r="A36" s="78"/>
      <c r="B36" s="79"/>
      <c r="C36" s="77"/>
      <c r="D36" s="77"/>
      <c r="E36" s="79"/>
      <c r="F36" s="79"/>
      <c r="G36" s="80"/>
      <c r="H36" s="81"/>
      <c r="I36" s="79"/>
      <c r="J36" s="81"/>
      <c r="K36" s="79"/>
      <c r="L36" s="81"/>
      <c r="M36" s="79"/>
      <c r="N36" s="81"/>
      <c r="O36" s="79"/>
      <c r="P36" s="81"/>
      <c r="Q36" s="79"/>
      <c r="R36" s="81"/>
      <c r="S36" s="82">
        <f t="shared" si="0"/>
        <v>0</v>
      </c>
      <c r="T36" s="83"/>
      <c r="U36" s="83"/>
    </row>
    <row r="37" spans="1:23" x14ac:dyDescent="0.2">
      <c r="A37" s="78"/>
      <c r="B37" s="79"/>
      <c r="C37" s="77"/>
      <c r="D37" s="77"/>
      <c r="E37" s="79"/>
      <c r="F37" s="79"/>
      <c r="G37" s="80"/>
      <c r="H37" s="81"/>
      <c r="I37" s="79"/>
      <c r="J37" s="81"/>
      <c r="K37" s="79"/>
      <c r="L37" s="81"/>
      <c r="M37" s="79"/>
      <c r="N37" s="81"/>
      <c r="O37" s="79"/>
      <c r="P37" s="81"/>
      <c r="Q37" s="79"/>
      <c r="R37" s="81"/>
      <c r="S37" s="82">
        <f t="shared" si="0"/>
        <v>0</v>
      </c>
      <c r="T37" s="83"/>
      <c r="U37" s="83"/>
    </row>
    <row r="38" spans="1:23" x14ac:dyDescent="0.2">
      <c r="A38" s="78"/>
      <c r="B38" s="79"/>
      <c r="C38" s="77"/>
      <c r="D38" s="77"/>
      <c r="E38" s="79"/>
      <c r="F38" s="79"/>
      <c r="G38" s="80"/>
      <c r="H38" s="81"/>
      <c r="I38" s="79"/>
      <c r="J38" s="81"/>
      <c r="K38" s="79"/>
      <c r="L38" s="81"/>
      <c r="M38" s="79"/>
      <c r="N38" s="81"/>
      <c r="O38" s="79"/>
      <c r="P38" s="81"/>
      <c r="Q38" s="79"/>
      <c r="R38" s="81"/>
      <c r="S38" s="82">
        <f t="shared" si="0"/>
        <v>0</v>
      </c>
      <c r="T38" s="83"/>
      <c r="U38" s="83"/>
    </row>
    <row r="39" spans="1:23" x14ac:dyDescent="0.2">
      <c r="A39" s="78"/>
      <c r="B39" s="79"/>
      <c r="C39" s="77"/>
      <c r="D39" s="77"/>
      <c r="E39" s="79"/>
      <c r="F39" s="79"/>
      <c r="G39" s="80"/>
      <c r="H39" s="81"/>
      <c r="I39" s="79"/>
      <c r="J39" s="81"/>
      <c r="K39" s="79"/>
      <c r="L39" s="81"/>
      <c r="M39" s="79"/>
      <c r="N39" s="81"/>
      <c r="O39" s="79"/>
      <c r="P39" s="81"/>
      <c r="Q39" s="79"/>
      <c r="R39" s="81"/>
      <c r="S39" s="82">
        <f t="shared" si="0"/>
        <v>0</v>
      </c>
      <c r="T39" s="83"/>
      <c r="U39" s="83"/>
    </row>
    <row r="40" spans="1:23" x14ac:dyDescent="0.2">
      <c r="A40" s="78"/>
      <c r="B40" s="79"/>
      <c r="C40" s="77"/>
      <c r="D40" s="77"/>
      <c r="E40" s="79"/>
      <c r="F40" s="79"/>
      <c r="G40" s="80"/>
      <c r="H40" s="81"/>
      <c r="I40" s="79"/>
      <c r="J40" s="81"/>
      <c r="K40" s="79"/>
      <c r="L40" s="81"/>
      <c r="M40" s="79"/>
      <c r="N40" s="81"/>
      <c r="O40" s="79"/>
      <c r="P40" s="81"/>
      <c r="Q40" s="79"/>
      <c r="R40" s="81"/>
      <c r="S40" s="82">
        <f t="shared" si="0"/>
        <v>0</v>
      </c>
      <c r="T40" s="83"/>
      <c r="U40" s="83"/>
    </row>
    <row r="41" spans="1:23" x14ac:dyDescent="0.2">
      <c r="A41" s="78"/>
      <c r="B41" s="79"/>
      <c r="C41" s="77"/>
      <c r="D41" s="77"/>
      <c r="E41" s="79"/>
      <c r="F41" s="79"/>
      <c r="G41" s="80"/>
      <c r="H41" s="81"/>
      <c r="I41" s="79"/>
      <c r="J41" s="81"/>
      <c r="K41" s="79"/>
      <c r="L41" s="81"/>
      <c r="M41" s="79"/>
      <c r="N41" s="81"/>
      <c r="O41" s="79"/>
      <c r="P41" s="81"/>
      <c r="Q41" s="79"/>
      <c r="R41" s="81"/>
      <c r="S41" s="82">
        <f t="shared" si="0"/>
        <v>0</v>
      </c>
      <c r="T41" s="83"/>
      <c r="U41" s="83"/>
    </row>
    <row r="42" spans="1:23" x14ac:dyDescent="0.2">
      <c r="A42" s="78"/>
      <c r="B42" s="79"/>
      <c r="C42" s="77"/>
      <c r="D42" s="77"/>
      <c r="E42" s="79"/>
      <c r="F42" s="79"/>
      <c r="G42" s="80"/>
      <c r="H42" s="81"/>
      <c r="I42" s="79"/>
      <c r="J42" s="81"/>
      <c r="K42" s="79"/>
      <c r="L42" s="81"/>
      <c r="M42" s="79"/>
      <c r="N42" s="81"/>
      <c r="O42" s="79"/>
      <c r="P42" s="81"/>
      <c r="Q42" s="79"/>
      <c r="R42" s="81"/>
      <c r="S42" s="82">
        <f t="shared" si="0"/>
        <v>0</v>
      </c>
      <c r="T42" s="83"/>
      <c r="U42" s="83"/>
    </row>
    <row r="43" spans="1:23" ht="13.5" thickBot="1" x14ac:dyDescent="0.25">
      <c r="A43" s="78"/>
      <c r="B43" s="79"/>
      <c r="C43" s="77"/>
      <c r="D43" s="77"/>
      <c r="E43" s="79"/>
      <c r="F43" s="79"/>
      <c r="G43" s="80"/>
      <c r="H43" s="81"/>
      <c r="I43" s="79"/>
      <c r="J43" s="81"/>
      <c r="K43" s="79"/>
      <c r="L43" s="81"/>
      <c r="M43" s="79"/>
      <c r="N43" s="81"/>
      <c r="O43" s="79"/>
      <c r="P43" s="81"/>
      <c r="Q43" s="79"/>
      <c r="R43" s="81"/>
      <c r="S43" s="82">
        <f t="shared" si="0"/>
        <v>0</v>
      </c>
      <c r="T43" s="83"/>
      <c r="U43" s="83"/>
    </row>
    <row r="44" spans="1:23" ht="26.25" thickBot="1" x14ac:dyDescent="0.25">
      <c r="A44" s="88"/>
      <c r="B44" s="88"/>
      <c r="C44" s="88"/>
      <c r="D44" s="88"/>
      <c r="E44" s="88"/>
      <c r="F44" s="89"/>
      <c r="G44" s="204">
        <f>SUM(G2:G43)</f>
        <v>3000</v>
      </c>
      <c r="H44" s="85">
        <f>SUM(H2:H43)</f>
        <v>0</v>
      </c>
      <c r="I44" s="84"/>
      <c r="J44" s="85">
        <f>SUM(J2:J43)</f>
        <v>0</v>
      </c>
      <c r="K44" s="84"/>
      <c r="L44" s="85">
        <f>SUM(L2:L43)</f>
        <v>0</v>
      </c>
      <c r="M44" s="84"/>
      <c r="N44" s="85">
        <f>SUM(N2:N43)</f>
        <v>0</v>
      </c>
      <c r="O44" s="84"/>
      <c r="P44" s="85">
        <f>SUM(P2:P43)</f>
        <v>0</v>
      </c>
      <c r="Q44" s="84"/>
      <c r="R44" s="86">
        <f>SUM(R2:R43)</f>
        <v>3000</v>
      </c>
      <c r="S44" s="67">
        <f>SUM(S2:S43)</f>
        <v>3000</v>
      </c>
      <c r="T44" s="87" t="s">
        <v>90</v>
      </c>
      <c r="U44" s="68">
        <f>J44+L44+N44+P44+R44</f>
        <v>3000</v>
      </c>
      <c r="V44" s="31" t="s">
        <v>265</v>
      </c>
      <c r="W44" s="69">
        <f>G44</f>
        <v>3000</v>
      </c>
    </row>
    <row r="45" spans="1:23" ht="13.5" thickTop="1" x14ac:dyDescent="0.2"/>
  </sheetData>
  <dataValidations count="7">
    <dataValidation type="list" allowBlank="1" showInputMessage="1" showErrorMessage="1" sqref="B2:B43 IX2:IX43 ST2:ST43 ACP2:ACP43 AML2:AML43 AWH2:AWH43 BGD2:BGD43 BPZ2:BPZ43 BZV2:BZV43 CJR2:CJR43 CTN2:CTN43 DDJ2:DDJ43 DNF2:DNF43 DXB2:DXB43 EGX2:EGX43 EQT2:EQT43 FAP2:FAP43 FKL2:FKL43 FUH2:FUH43 GED2:GED43 GNZ2:GNZ43 GXV2:GXV43 HHR2:HHR43 HRN2:HRN43 IBJ2:IBJ43 ILF2:ILF43 IVB2:IVB43 JEX2:JEX43 JOT2:JOT43 JYP2:JYP43 KIL2:KIL43 KSH2:KSH43 LCD2:LCD43 LLZ2:LLZ43 LVV2:LVV43 MFR2:MFR43 MPN2:MPN43 MZJ2:MZJ43 NJF2:NJF43 NTB2:NTB43 OCX2:OCX43 OMT2:OMT43 OWP2:OWP43 PGL2:PGL43 PQH2:PQH43 QAD2:QAD43 QJZ2:QJZ43 QTV2:QTV43 RDR2:RDR43 RNN2:RNN43 RXJ2:RXJ43 SHF2:SHF43 SRB2:SRB43 TAX2:TAX43 TKT2:TKT43 TUP2:TUP43 UEL2:UEL43 UOH2:UOH43 UYD2:UYD43 VHZ2:VHZ43 VRV2:VRV43 WBR2:WBR43 WLN2:WLN43 WVJ2:WVJ43 B65538:B65579 IX65538:IX65579 ST65538:ST65579 ACP65538:ACP65579 AML65538:AML65579 AWH65538:AWH65579 BGD65538:BGD65579 BPZ65538:BPZ65579 BZV65538:BZV65579 CJR65538:CJR65579 CTN65538:CTN65579 DDJ65538:DDJ65579 DNF65538:DNF65579 DXB65538:DXB65579 EGX65538:EGX65579 EQT65538:EQT65579 FAP65538:FAP65579 FKL65538:FKL65579 FUH65538:FUH65579 GED65538:GED65579 GNZ65538:GNZ65579 GXV65538:GXV65579 HHR65538:HHR65579 HRN65538:HRN65579 IBJ65538:IBJ65579 ILF65538:ILF65579 IVB65538:IVB65579 JEX65538:JEX65579 JOT65538:JOT65579 JYP65538:JYP65579 KIL65538:KIL65579 KSH65538:KSH65579 LCD65538:LCD65579 LLZ65538:LLZ65579 LVV65538:LVV65579 MFR65538:MFR65579 MPN65538:MPN65579 MZJ65538:MZJ65579 NJF65538:NJF65579 NTB65538:NTB65579 OCX65538:OCX65579 OMT65538:OMT65579 OWP65538:OWP65579 PGL65538:PGL65579 PQH65538:PQH65579 QAD65538:QAD65579 QJZ65538:QJZ65579 QTV65538:QTV65579 RDR65538:RDR65579 RNN65538:RNN65579 RXJ65538:RXJ65579 SHF65538:SHF65579 SRB65538:SRB65579 TAX65538:TAX65579 TKT65538:TKT65579 TUP65538:TUP65579 UEL65538:UEL65579 UOH65538:UOH65579 UYD65538:UYD65579 VHZ65538:VHZ65579 VRV65538:VRV65579 WBR65538:WBR65579 WLN65538:WLN65579 WVJ65538:WVJ65579 B131074:B131115 IX131074:IX131115 ST131074:ST131115 ACP131074:ACP131115 AML131074:AML131115 AWH131074:AWH131115 BGD131074:BGD131115 BPZ131074:BPZ131115 BZV131074:BZV131115 CJR131074:CJR131115 CTN131074:CTN131115 DDJ131074:DDJ131115 DNF131074:DNF131115 DXB131074:DXB131115 EGX131074:EGX131115 EQT131074:EQT131115 FAP131074:FAP131115 FKL131074:FKL131115 FUH131074:FUH131115 GED131074:GED131115 GNZ131074:GNZ131115 GXV131074:GXV131115 HHR131074:HHR131115 HRN131074:HRN131115 IBJ131074:IBJ131115 ILF131074:ILF131115 IVB131074:IVB131115 JEX131074:JEX131115 JOT131074:JOT131115 JYP131074:JYP131115 KIL131074:KIL131115 KSH131074:KSH131115 LCD131074:LCD131115 LLZ131074:LLZ131115 LVV131074:LVV131115 MFR131074:MFR131115 MPN131074:MPN131115 MZJ131074:MZJ131115 NJF131074:NJF131115 NTB131074:NTB131115 OCX131074:OCX131115 OMT131074:OMT131115 OWP131074:OWP131115 PGL131074:PGL131115 PQH131074:PQH131115 QAD131074:QAD131115 QJZ131074:QJZ131115 QTV131074:QTV131115 RDR131074:RDR131115 RNN131074:RNN131115 RXJ131074:RXJ131115 SHF131074:SHF131115 SRB131074:SRB131115 TAX131074:TAX131115 TKT131074:TKT131115 TUP131074:TUP131115 UEL131074:UEL131115 UOH131074:UOH131115 UYD131074:UYD131115 VHZ131074:VHZ131115 VRV131074:VRV131115 WBR131074:WBR131115 WLN131074:WLN131115 WVJ131074:WVJ131115 B196610:B196651 IX196610:IX196651 ST196610:ST196651 ACP196610:ACP196651 AML196610:AML196651 AWH196610:AWH196651 BGD196610:BGD196651 BPZ196610:BPZ196651 BZV196610:BZV196651 CJR196610:CJR196651 CTN196610:CTN196651 DDJ196610:DDJ196651 DNF196610:DNF196651 DXB196610:DXB196651 EGX196610:EGX196651 EQT196610:EQT196651 FAP196610:FAP196651 FKL196610:FKL196651 FUH196610:FUH196651 GED196610:GED196651 GNZ196610:GNZ196651 GXV196610:GXV196651 HHR196610:HHR196651 HRN196610:HRN196651 IBJ196610:IBJ196651 ILF196610:ILF196651 IVB196610:IVB196651 JEX196610:JEX196651 JOT196610:JOT196651 JYP196610:JYP196651 KIL196610:KIL196651 KSH196610:KSH196651 LCD196610:LCD196651 LLZ196610:LLZ196651 LVV196610:LVV196651 MFR196610:MFR196651 MPN196610:MPN196651 MZJ196610:MZJ196651 NJF196610:NJF196651 NTB196610:NTB196651 OCX196610:OCX196651 OMT196610:OMT196651 OWP196610:OWP196651 PGL196610:PGL196651 PQH196610:PQH196651 QAD196610:QAD196651 QJZ196610:QJZ196651 QTV196610:QTV196651 RDR196610:RDR196651 RNN196610:RNN196651 RXJ196610:RXJ196651 SHF196610:SHF196651 SRB196610:SRB196651 TAX196610:TAX196651 TKT196610:TKT196651 TUP196610:TUP196651 UEL196610:UEL196651 UOH196610:UOH196651 UYD196610:UYD196651 VHZ196610:VHZ196651 VRV196610:VRV196651 WBR196610:WBR196651 WLN196610:WLN196651 WVJ196610:WVJ196651 B262146:B262187 IX262146:IX262187 ST262146:ST262187 ACP262146:ACP262187 AML262146:AML262187 AWH262146:AWH262187 BGD262146:BGD262187 BPZ262146:BPZ262187 BZV262146:BZV262187 CJR262146:CJR262187 CTN262146:CTN262187 DDJ262146:DDJ262187 DNF262146:DNF262187 DXB262146:DXB262187 EGX262146:EGX262187 EQT262146:EQT262187 FAP262146:FAP262187 FKL262146:FKL262187 FUH262146:FUH262187 GED262146:GED262187 GNZ262146:GNZ262187 GXV262146:GXV262187 HHR262146:HHR262187 HRN262146:HRN262187 IBJ262146:IBJ262187 ILF262146:ILF262187 IVB262146:IVB262187 JEX262146:JEX262187 JOT262146:JOT262187 JYP262146:JYP262187 KIL262146:KIL262187 KSH262146:KSH262187 LCD262146:LCD262187 LLZ262146:LLZ262187 LVV262146:LVV262187 MFR262146:MFR262187 MPN262146:MPN262187 MZJ262146:MZJ262187 NJF262146:NJF262187 NTB262146:NTB262187 OCX262146:OCX262187 OMT262146:OMT262187 OWP262146:OWP262187 PGL262146:PGL262187 PQH262146:PQH262187 QAD262146:QAD262187 QJZ262146:QJZ262187 QTV262146:QTV262187 RDR262146:RDR262187 RNN262146:RNN262187 RXJ262146:RXJ262187 SHF262146:SHF262187 SRB262146:SRB262187 TAX262146:TAX262187 TKT262146:TKT262187 TUP262146:TUP262187 UEL262146:UEL262187 UOH262146:UOH262187 UYD262146:UYD262187 VHZ262146:VHZ262187 VRV262146:VRV262187 WBR262146:WBR262187 WLN262146:WLN262187 WVJ262146:WVJ262187 B327682:B327723 IX327682:IX327723 ST327682:ST327723 ACP327682:ACP327723 AML327682:AML327723 AWH327682:AWH327723 BGD327682:BGD327723 BPZ327682:BPZ327723 BZV327682:BZV327723 CJR327682:CJR327723 CTN327682:CTN327723 DDJ327682:DDJ327723 DNF327682:DNF327723 DXB327682:DXB327723 EGX327682:EGX327723 EQT327682:EQT327723 FAP327682:FAP327723 FKL327682:FKL327723 FUH327682:FUH327723 GED327682:GED327723 GNZ327682:GNZ327723 GXV327682:GXV327723 HHR327682:HHR327723 HRN327682:HRN327723 IBJ327682:IBJ327723 ILF327682:ILF327723 IVB327682:IVB327723 JEX327682:JEX327723 JOT327682:JOT327723 JYP327682:JYP327723 KIL327682:KIL327723 KSH327682:KSH327723 LCD327682:LCD327723 LLZ327682:LLZ327723 LVV327682:LVV327723 MFR327682:MFR327723 MPN327682:MPN327723 MZJ327682:MZJ327723 NJF327682:NJF327723 NTB327682:NTB327723 OCX327682:OCX327723 OMT327682:OMT327723 OWP327682:OWP327723 PGL327682:PGL327723 PQH327682:PQH327723 QAD327682:QAD327723 QJZ327682:QJZ327723 QTV327682:QTV327723 RDR327682:RDR327723 RNN327682:RNN327723 RXJ327682:RXJ327723 SHF327682:SHF327723 SRB327682:SRB327723 TAX327682:TAX327723 TKT327682:TKT327723 TUP327682:TUP327723 UEL327682:UEL327723 UOH327682:UOH327723 UYD327682:UYD327723 VHZ327682:VHZ327723 VRV327682:VRV327723 WBR327682:WBR327723 WLN327682:WLN327723 WVJ327682:WVJ327723 B393218:B393259 IX393218:IX393259 ST393218:ST393259 ACP393218:ACP393259 AML393218:AML393259 AWH393218:AWH393259 BGD393218:BGD393259 BPZ393218:BPZ393259 BZV393218:BZV393259 CJR393218:CJR393259 CTN393218:CTN393259 DDJ393218:DDJ393259 DNF393218:DNF393259 DXB393218:DXB393259 EGX393218:EGX393259 EQT393218:EQT393259 FAP393218:FAP393259 FKL393218:FKL393259 FUH393218:FUH393259 GED393218:GED393259 GNZ393218:GNZ393259 GXV393218:GXV393259 HHR393218:HHR393259 HRN393218:HRN393259 IBJ393218:IBJ393259 ILF393218:ILF393259 IVB393218:IVB393259 JEX393218:JEX393259 JOT393218:JOT393259 JYP393218:JYP393259 KIL393218:KIL393259 KSH393218:KSH393259 LCD393218:LCD393259 LLZ393218:LLZ393259 LVV393218:LVV393259 MFR393218:MFR393259 MPN393218:MPN393259 MZJ393218:MZJ393259 NJF393218:NJF393259 NTB393218:NTB393259 OCX393218:OCX393259 OMT393218:OMT393259 OWP393218:OWP393259 PGL393218:PGL393259 PQH393218:PQH393259 QAD393218:QAD393259 QJZ393218:QJZ393259 QTV393218:QTV393259 RDR393218:RDR393259 RNN393218:RNN393259 RXJ393218:RXJ393259 SHF393218:SHF393259 SRB393218:SRB393259 TAX393218:TAX393259 TKT393218:TKT393259 TUP393218:TUP393259 UEL393218:UEL393259 UOH393218:UOH393259 UYD393218:UYD393259 VHZ393218:VHZ393259 VRV393218:VRV393259 WBR393218:WBR393259 WLN393218:WLN393259 WVJ393218:WVJ393259 B458754:B458795 IX458754:IX458795 ST458754:ST458795 ACP458754:ACP458795 AML458754:AML458795 AWH458754:AWH458795 BGD458754:BGD458795 BPZ458754:BPZ458795 BZV458754:BZV458795 CJR458754:CJR458795 CTN458754:CTN458795 DDJ458754:DDJ458795 DNF458754:DNF458795 DXB458754:DXB458795 EGX458754:EGX458795 EQT458754:EQT458795 FAP458754:FAP458795 FKL458754:FKL458795 FUH458754:FUH458795 GED458754:GED458795 GNZ458754:GNZ458795 GXV458754:GXV458795 HHR458754:HHR458795 HRN458754:HRN458795 IBJ458754:IBJ458795 ILF458754:ILF458795 IVB458754:IVB458795 JEX458754:JEX458795 JOT458754:JOT458795 JYP458754:JYP458795 KIL458754:KIL458795 KSH458754:KSH458795 LCD458754:LCD458795 LLZ458754:LLZ458795 LVV458754:LVV458795 MFR458754:MFR458795 MPN458754:MPN458795 MZJ458754:MZJ458795 NJF458754:NJF458795 NTB458754:NTB458795 OCX458754:OCX458795 OMT458754:OMT458795 OWP458754:OWP458795 PGL458754:PGL458795 PQH458754:PQH458795 QAD458754:QAD458795 QJZ458754:QJZ458795 QTV458754:QTV458795 RDR458754:RDR458795 RNN458754:RNN458795 RXJ458754:RXJ458795 SHF458754:SHF458795 SRB458754:SRB458795 TAX458754:TAX458795 TKT458754:TKT458795 TUP458754:TUP458795 UEL458754:UEL458795 UOH458754:UOH458795 UYD458754:UYD458795 VHZ458754:VHZ458795 VRV458754:VRV458795 WBR458754:WBR458795 WLN458754:WLN458795 WVJ458754:WVJ458795 B524290:B524331 IX524290:IX524331 ST524290:ST524331 ACP524290:ACP524331 AML524290:AML524331 AWH524290:AWH524331 BGD524290:BGD524331 BPZ524290:BPZ524331 BZV524290:BZV524331 CJR524290:CJR524331 CTN524290:CTN524331 DDJ524290:DDJ524331 DNF524290:DNF524331 DXB524290:DXB524331 EGX524290:EGX524331 EQT524290:EQT524331 FAP524290:FAP524331 FKL524290:FKL524331 FUH524290:FUH524331 GED524290:GED524331 GNZ524290:GNZ524331 GXV524290:GXV524331 HHR524290:HHR524331 HRN524290:HRN524331 IBJ524290:IBJ524331 ILF524290:ILF524331 IVB524290:IVB524331 JEX524290:JEX524331 JOT524290:JOT524331 JYP524290:JYP524331 KIL524290:KIL524331 KSH524290:KSH524331 LCD524290:LCD524331 LLZ524290:LLZ524331 LVV524290:LVV524331 MFR524290:MFR524331 MPN524290:MPN524331 MZJ524290:MZJ524331 NJF524290:NJF524331 NTB524290:NTB524331 OCX524290:OCX524331 OMT524290:OMT524331 OWP524290:OWP524331 PGL524290:PGL524331 PQH524290:PQH524331 QAD524290:QAD524331 QJZ524290:QJZ524331 QTV524290:QTV524331 RDR524290:RDR524331 RNN524290:RNN524331 RXJ524290:RXJ524331 SHF524290:SHF524331 SRB524290:SRB524331 TAX524290:TAX524331 TKT524290:TKT524331 TUP524290:TUP524331 UEL524290:UEL524331 UOH524290:UOH524331 UYD524290:UYD524331 VHZ524290:VHZ524331 VRV524290:VRV524331 WBR524290:WBR524331 WLN524290:WLN524331 WVJ524290:WVJ524331 B589826:B589867 IX589826:IX589867 ST589826:ST589867 ACP589826:ACP589867 AML589826:AML589867 AWH589826:AWH589867 BGD589826:BGD589867 BPZ589826:BPZ589867 BZV589826:BZV589867 CJR589826:CJR589867 CTN589826:CTN589867 DDJ589826:DDJ589867 DNF589826:DNF589867 DXB589826:DXB589867 EGX589826:EGX589867 EQT589826:EQT589867 FAP589826:FAP589867 FKL589826:FKL589867 FUH589826:FUH589867 GED589826:GED589867 GNZ589826:GNZ589867 GXV589826:GXV589867 HHR589826:HHR589867 HRN589826:HRN589867 IBJ589826:IBJ589867 ILF589826:ILF589867 IVB589826:IVB589867 JEX589826:JEX589867 JOT589826:JOT589867 JYP589826:JYP589867 KIL589826:KIL589867 KSH589826:KSH589867 LCD589826:LCD589867 LLZ589826:LLZ589867 LVV589826:LVV589867 MFR589826:MFR589867 MPN589826:MPN589867 MZJ589826:MZJ589867 NJF589826:NJF589867 NTB589826:NTB589867 OCX589826:OCX589867 OMT589826:OMT589867 OWP589826:OWP589867 PGL589826:PGL589867 PQH589826:PQH589867 QAD589826:QAD589867 QJZ589826:QJZ589867 QTV589826:QTV589867 RDR589826:RDR589867 RNN589826:RNN589867 RXJ589826:RXJ589867 SHF589826:SHF589867 SRB589826:SRB589867 TAX589826:TAX589867 TKT589826:TKT589867 TUP589826:TUP589867 UEL589826:UEL589867 UOH589826:UOH589867 UYD589826:UYD589867 VHZ589826:VHZ589867 VRV589826:VRV589867 WBR589826:WBR589867 WLN589826:WLN589867 WVJ589826:WVJ589867 B655362:B655403 IX655362:IX655403 ST655362:ST655403 ACP655362:ACP655403 AML655362:AML655403 AWH655362:AWH655403 BGD655362:BGD655403 BPZ655362:BPZ655403 BZV655362:BZV655403 CJR655362:CJR655403 CTN655362:CTN655403 DDJ655362:DDJ655403 DNF655362:DNF655403 DXB655362:DXB655403 EGX655362:EGX655403 EQT655362:EQT655403 FAP655362:FAP655403 FKL655362:FKL655403 FUH655362:FUH655403 GED655362:GED655403 GNZ655362:GNZ655403 GXV655362:GXV655403 HHR655362:HHR655403 HRN655362:HRN655403 IBJ655362:IBJ655403 ILF655362:ILF655403 IVB655362:IVB655403 JEX655362:JEX655403 JOT655362:JOT655403 JYP655362:JYP655403 KIL655362:KIL655403 KSH655362:KSH655403 LCD655362:LCD655403 LLZ655362:LLZ655403 LVV655362:LVV655403 MFR655362:MFR655403 MPN655362:MPN655403 MZJ655362:MZJ655403 NJF655362:NJF655403 NTB655362:NTB655403 OCX655362:OCX655403 OMT655362:OMT655403 OWP655362:OWP655403 PGL655362:PGL655403 PQH655362:PQH655403 QAD655362:QAD655403 QJZ655362:QJZ655403 QTV655362:QTV655403 RDR655362:RDR655403 RNN655362:RNN655403 RXJ655362:RXJ655403 SHF655362:SHF655403 SRB655362:SRB655403 TAX655362:TAX655403 TKT655362:TKT655403 TUP655362:TUP655403 UEL655362:UEL655403 UOH655362:UOH655403 UYD655362:UYD655403 VHZ655362:VHZ655403 VRV655362:VRV655403 WBR655362:WBR655403 WLN655362:WLN655403 WVJ655362:WVJ655403 B720898:B720939 IX720898:IX720939 ST720898:ST720939 ACP720898:ACP720939 AML720898:AML720939 AWH720898:AWH720939 BGD720898:BGD720939 BPZ720898:BPZ720939 BZV720898:BZV720939 CJR720898:CJR720939 CTN720898:CTN720939 DDJ720898:DDJ720939 DNF720898:DNF720939 DXB720898:DXB720939 EGX720898:EGX720939 EQT720898:EQT720939 FAP720898:FAP720939 FKL720898:FKL720939 FUH720898:FUH720939 GED720898:GED720939 GNZ720898:GNZ720939 GXV720898:GXV720939 HHR720898:HHR720939 HRN720898:HRN720939 IBJ720898:IBJ720939 ILF720898:ILF720939 IVB720898:IVB720939 JEX720898:JEX720939 JOT720898:JOT720939 JYP720898:JYP720939 KIL720898:KIL720939 KSH720898:KSH720939 LCD720898:LCD720939 LLZ720898:LLZ720939 LVV720898:LVV720939 MFR720898:MFR720939 MPN720898:MPN720939 MZJ720898:MZJ720939 NJF720898:NJF720939 NTB720898:NTB720939 OCX720898:OCX720939 OMT720898:OMT720939 OWP720898:OWP720939 PGL720898:PGL720939 PQH720898:PQH720939 QAD720898:QAD720939 QJZ720898:QJZ720939 QTV720898:QTV720939 RDR720898:RDR720939 RNN720898:RNN720939 RXJ720898:RXJ720939 SHF720898:SHF720939 SRB720898:SRB720939 TAX720898:TAX720939 TKT720898:TKT720939 TUP720898:TUP720939 UEL720898:UEL720939 UOH720898:UOH720939 UYD720898:UYD720939 VHZ720898:VHZ720939 VRV720898:VRV720939 WBR720898:WBR720939 WLN720898:WLN720939 WVJ720898:WVJ720939 B786434:B786475 IX786434:IX786475 ST786434:ST786475 ACP786434:ACP786475 AML786434:AML786475 AWH786434:AWH786475 BGD786434:BGD786475 BPZ786434:BPZ786475 BZV786434:BZV786475 CJR786434:CJR786475 CTN786434:CTN786475 DDJ786434:DDJ786475 DNF786434:DNF786475 DXB786434:DXB786475 EGX786434:EGX786475 EQT786434:EQT786475 FAP786434:FAP786475 FKL786434:FKL786475 FUH786434:FUH786475 GED786434:GED786475 GNZ786434:GNZ786475 GXV786434:GXV786475 HHR786434:HHR786475 HRN786434:HRN786475 IBJ786434:IBJ786475 ILF786434:ILF786475 IVB786434:IVB786475 JEX786434:JEX786475 JOT786434:JOT786475 JYP786434:JYP786475 KIL786434:KIL786475 KSH786434:KSH786475 LCD786434:LCD786475 LLZ786434:LLZ786475 LVV786434:LVV786475 MFR786434:MFR786475 MPN786434:MPN786475 MZJ786434:MZJ786475 NJF786434:NJF786475 NTB786434:NTB786475 OCX786434:OCX786475 OMT786434:OMT786475 OWP786434:OWP786475 PGL786434:PGL786475 PQH786434:PQH786475 QAD786434:QAD786475 QJZ786434:QJZ786475 QTV786434:QTV786475 RDR786434:RDR786475 RNN786434:RNN786475 RXJ786434:RXJ786475 SHF786434:SHF786475 SRB786434:SRB786475 TAX786434:TAX786475 TKT786434:TKT786475 TUP786434:TUP786475 UEL786434:UEL786475 UOH786434:UOH786475 UYD786434:UYD786475 VHZ786434:VHZ786475 VRV786434:VRV786475 WBR786434:WBR786475 WLN786434:WLN786475 WVJ786434:WVJ786475 B851970:B852011 IX851970:IX852011 ST851970:ST852011 ACP851970:ACP852011 AML851970:AML852011 AWH851970:AWH852011 BGD851970:BGD852011 BPZ851970:BPZ852011 BZV851970:BZV852011 CJR851970:CJR852011 CTN851970:CTN852011 DDJ851970:DDJ852011 DNF851970:DNF852011 DXB851970:DXB852011 EGX851970:EGX852011 EQT851970:EQT852011 FAP851970:FAP852011 FKL851970:FKL852011 FUH851970:FUH852011 GED851970:GED852011 GNZ851970:GNZ852011 GXV851970:GXV852011 HHR851970:HHR852011 HRN851970:HRN852011 IBJ851970:IBJ852011 ILF851970:ILF852011 IVB851970:IVB852011 JEX851970:JEX852011 JOT851970:JOT852011 JYP851970:JYP852011 KIL851970:KIL852011 KSH851970:KSH852011 LCD851970:LCD852011 LLZ851970:LLZ852011 LVV851970:LVV852011 MFR851970:MFR852011 MPN851970:MPN852011 MZJ851970:MZJ852011 NJF851970:NJF852011 NTB851970:NTB852011 OCX851970:OCX852011 OMT851970:OMT852011 OWP851970:OWP852011 PGL851970:PGL852011 PQH851970:PQH852011 QAD851970:QAD852011 QJZ851970:QJZ852011 QTV851970:QTV852011 RDR851970:RDR852011 RNN851970:RNN852011 RXJ851970:RXJ852011 SHF851970:SHF852011 SRB851970:SRB852011 TAX851970:TAX852011 TKT851970:TKT852011 TUP851970:TUP852011 UEL851970:UEL852011 UOH851970:UOH852011 UYD851970:UYD852011 VHZ851970:VHZ852011 VRV851970:VRV852011 WBR851970:WBR852011 WLN851970:WLN852011 WVJ851970:WVJ852011 B917506:B917547 IX917506:IX917547 ST917506:ST917547 ACP917506:ACP917547 AML917506:AML917547 AWH917506:AWH917547 BGD917506:BGD917547 BPZ917506:BPZ917547 BZV917506:BZV917547 CJR917506:CJR917547 CTN917506:CTN917547 DDJ917506:DDJ917547 DNF917506:DNF917547 DXB917506:DXB917547 EGX917506:EGX917547 EQT917506:EQT917547 FAP917506:FAP917547 FKL917506:FKL917547 FUH917506:FUH917547 GED917506:GED917547 GNZ917506:GNZ917547 GXV917506:GXV917547 HHR917506:HHR917547 HRN917506:HRN917547 IBJ917506:IBJ917547 ILF917506:ILF917547 IVB917506:IVB917547 JEX917506:JEX917547 JOT917506:JOT917547 JYP917506:JYP917547 KIL917506:KIL917547 KSH917506:KSH917547 LCD917506:LCD917547 LLZ917506:LLZ917547 LVV917506:LVV917547 MFR917506:MFR917547 MPN917506:MPN917547 MZJ917506:MZJ917547 NJF917506:NJF917547 NTB917506:NTB917547 OCX917506:OCX917547 OMT917506:OMT917547 OWP917506:OWP917547 PGL917506:PGL917547 PQH917506:PQH917547 QAD917506:QAD917547 QJZ917506:QJZ917547 QTV917506:QTV917547 RDR917506:RDR917547 RNN917506:RNN917547 RXJ917506:RXJ917547 SHF917506:SHF917547 SRB917506:SRB917547 TAX917506:TAX917547 TKT917506:TKT917547 TUP917506:TUP917547 UEL917506:UEL917547 UOH917506:UOH917547 UYD917506:UYD917547 VHZ917506:VHZ917547 VRV917506:VRV917547 WBR917506:WBR917547 WLN917506:WLN917547 WVJ917506:WVJ917547 B983042:B983083 IX983042:IX983083 ST983042:ST983083 ACP983042:ACP983083 AML983042:AML983083 AWH983042:AWH983083 BGD983042:BGD983083 BPZ983042:BPZ983083 BZV983042:BZV983083 CJR983042:CJR983083 CTN983042:CTN983083 DDJ983042:DDJ983083 DNF983042:DNF983083 DXB983042:DXB983083 EGX983042:EGX983083 EQT983042:EQT983083 FAP983042:FAP983083 FKL983042:FKL983083 FUH983042:FUH983083 GED983042:GED983083 GNZ983042:GNZ983083 GXV983042:GXV983083 HHR983042:HHR983083 HRN983042:HRN983083 IBJ983042:IBJ983083 ILF983042:ILF983083 IVB983042:IVB983083 JEX983042:JEX983083 JOT983042:JOT983083 JYP983042:JYP983083 KIL983042:KIL983083 KSH983042:KSH983083 LCD983042:LCD983083 LLZ983042:LLZ983083 LVV983042:LVV983083 MFR983042:MFR983083 MPN983042:MPN983083 MZJ983042:MZJ983083 NJF983042:NJF983083 NTB983042:NTB983083 OCX983042:OCX983083 OMT983042:OMT983083 OWP983042:OWP983083 PGL983042:PGL983083 PQH983042:PQH983083 QAD983042:QAD983083 QJZ983042:QJZ983083 QTV983042:QTV983083 RDR983042:RDR983083 RNN983042:RNN983083 RXJ983042:RXJ983083 SHF983042:SHF983083 SRB983042:SRB983083 TAX983042:TAX983083 TKT983042:TKT983083 TUP983042:TUP983083 UEL983042:UEL983083 UOH983042:UOH983083 UYD983042:UYD983083 VHZ983042:VHZ983083 VRV983042:VRV983083 WBR983042:WBR983083 WLN983042:WLN983083 WVJ983042:WVJ983083">
      <formula1>Power</formula1>
    </dataValidation>
    <dataValidation type="list" showInputMessage="1" showErrorMessage="1" sqref="O9:O43 JK9:JK43 TG9:TG43 ADC9:ADC43 AMY9:AMY43 AWU9:AWU43 BGQ9:BGQ43 BQM9:BQM43 CAI9:CAI43 CKE9:CKE43 CUA9:CUA43 DDW9:DDW43 DNS9:DNS43 DXO9:DXO43 EHK9:EHK43 ERG9:ERG43 FBC9:FBC43 FKY9:FKY43 FUU9:FUU43 GEQ9:GEQ43 GOM9:GOM43 GYI9:GYI43 HIE9:HIE43 HSA9:HSA43 IBW9:IBW43 ILS9:ILS43 IVO9:IVO43 JFK9:JFK43 JPG9:JPG43 JZC9:JZC43 KIY9:KIY43 KSU9:KSU43 LCQ9:LCQ43 LMM9:LMM43 LWI9:LWI43 MGE9:MGE43 MQA9:MQA43 MZW9:MZW43 NJS9:NJS43 NTO9:NTO43 ODK9:ODK43 ONG9:ONG43 OXC9:OXC43 PGY9:PGY43 PQU9:PQU43 QAQ9:QAQ43 QKM9:QKM43 QUI9:QUI43 REE9:REE43 ROA9:ROA43 RXW9:RXW43 SHS9:SHS43 SRO9:SRO43 TBK9:TBK43 TLG9:TLG43 TVC9:TVC43 UEY9:UEY43 UOU9:UOU43 UYQ9:UYQ43 VIM9:VIM43 VSI9:VSI43 WCE9:WCE43 WMA9:WMA43 WVW9:WVW43 O65545:O65579 JK65545:JK65579 TG65545:TG65579 ADC65545:ADC65579 AMY65545:AMY65579 AWU65545:AWU65579 BGQ65545:BGQ65579 BQM65545:BQM65579 CAI65545:CAI65579 CKE65545:CKE65579 CUA65545:CUA65579 DDW65545:DDW65579 DNS65545:DNS65579 DXO65545:DXO65579 EHK65545:EHK65579 ERG65545:ERG65579 FBC65545:FBC65579 FKY65545:FKY65579 FUU65545:FUU65579 GEQ65545:GEQ65579 GOM65545:GOM65579 GYI65545:GYI65579 HIE65545:HIE65579 HSA65545:HSA65579 IBW65545:IBW65579 ILS65545:ILS65579 IVO65545:IVO65579 JFK65545:JFK65579 JPG65545:JPG65579 JZC65545:JZC65579 KIY65545:KIY65579 KSU65545:KSU65579 LCQ65545:LCQ65579 LMM65545:LMM65579 LWI65545:LWI65579 MGE65545:MGE65579 MQA65545:MQA65579 MZW65545:MZW65579 NJS65545:NJS65579 NTO65545:NTO65579 ODK65545:ODK65579 ONG65545:ONG65579 OXC65545:OXC65579 PGY65545:PGY65579 PQU65545:PQU65579 QAQ65545:QAQ65579 QKM65545:QKM65579 QUI65545:QUI65579 REE65545:REE65579 ROA65545:ROA65579 RXW65545:RXW65579 SHS65545:SHS65579 SRO65545:SRO65579 TBK65545:TBK65579 TLG65545:TLG65579 TVC65545:TVC65579 UEY65545:UEY65579 UOU65545:UOU65579 UYQ65545:UYQ65579 VIM65545:VIM65579 VSI65545:VSI65579 WCE65545:WCE65579 WMA65545:WMA65579 WVW65545:WVW65579 O131081:O131115 JK131081:JK131115 TG131081:TG131115 ADC131081:ADC131115 AMY131081:AMY131115 AWU131081:AWU131115 BGQ131081:BGQ131115 BQM131081:BQM131115 CAI131081:CAI131115 CKE131081:CKE131115 CUA131081:CUA131115 DDW131081:DDW131115 DNS131081:DNS131115 DXO131081:DXO131115 EHK131081:EHK131115 ERG131081:ERG131115 FBC131081:FBC131115 FKY131081:FKY131115 FUU131081:FUU131115 GEQ131081:GEQ131115 GOM131081:GOM131115 GYI131081:GYI131115 HIE131081:HIE131115 HSA131081:HSA131115 IBW131081:IBW131115 ILS131081:ILS131115 IVO131081:IVO131115 JFK131081:JFK131115 JPG131081:JPG131115 JZC131081:JZC131115 KIY131081:KIY131115 KSU131081:KSU131115 LCQ131081:LCQ131115 LMM131081:LMM131115 LWI131081:LWI131115 MGE131081:MGE131115 MQA131081:MQA131115 MZW131081:MZW131115 NJS131081:NJS131115 NTO131081:NTO131115 ODK131081:ODK131115 ONG131081:ONG131115 OXC131081:OXC131115 PGY131081:PGY131115 PQU131081:PQU131115 QAQ131081:QAQ131115 QKM131081:QKM131115 QUI131081:QUI131115 REE131081:REE131115 ROA131081:ROA131115 RXW131081:RXW131115 SHS131081:SHS131115 SRO131081:SRO131115 TBK131081:TBK131115 TLG131081:TLG131115 TVC131081:TVC131115 UEY131081:UEY131115 UOU131081:UOU131115 UYQ131081:UYQ131115 VIM131081:VIM131115 VSI131081:VSI131115 WCE131081:WCE131115 WMA131081:WMA131115 WVW131081:WVW131115 O196617:O196651 JK196617:JK196651 TG196617:TG196651 ADC196617:ADC196651 AMY196617:AMY196651 AWU196617:AWU196651 BGQ196617:BGQ196651 BQM196617:BQM196651 CAI196617:CAI196651 CKE196617:CKE196651 CUA196617:CUA196651 DDW196617:DDW196651 DNS196617:DNS196651 DXO196617:DXO196651 EHK196617:EHK196651 ERG196617:ERG196651 FBC196617:FBC196651 FKY196617:FKY196651 FUU196617:FUU196651 GEQ196617:GEQ196651 GOM196617:GOM196651 GYI196617:GYI196651 HIE196617:HIE196651 HSA196617:HSA196651 IBW196617:IBW196651 ILS196617:ILS196651 IVO196617:IVO196651 JFK196617:JFK196651 JPG196617:JPG196651 JZC196617:JZC196651 KIY196617:KIY196651 KSU196617:KSU196651 LCQ196617:LCQ196651 LMM196617:LMM196651 LWI196617:LWI196651 MGE196617:MGE196651 MQA196617:MQA196651 MZW196617:MZW196651 NJS196617:NJS196651 NTO196617:NTO196651 ODK196617:ODK196651 ONG196617:ONG196651 OXC196617:OXC196651 PGY196617:PGY196651 PQU196617:PQU196651 QAQ196617:QAQ196651 QKM196617:QKM196651 QUI196617:QUI196651 REE196617:REE196651 ROA196617:ROA196651 RXW196617:RXW196651 SHS196617:SHS196651 SRO196617:SRO196651 TBK196617:TBK196651 TLG196617:TLG196651 TVC196617:TVC196651 UEY196617:UEY196651 UOU196617:UOU196651 UYQ196617:UYQ196651 VIM196617:VIM196651 VSI196617:VSI196651 WCE196617:WCE196651 WMA196617:WMA196651 WVW196617:WVW196651 O262153:O262187 JK262153:JK262187 TG262153:TG262187 ADC262153:ADC262187 AMY262153:AMY262187 AWU262153:AWU262187 BGQ262153:BGQ262187 BQM262153:BQM262187 CAI262153:CAI262187 CKE262153:CKE262187 CUA262153:CUA262187 DDW262153:DDW262187 DNS262153:DNS262187 DXO262153:DXO262187 EHK262153:EHK262187 ERG262153:ERG262187 FBC262153:FBC262187 FKY262153:FKY262187 FUU262153:FUU262187 GEQ262153:GEQ262187 GOM262153:GOM262187 GYI262153:GYI262187 HIE262153:HIE262187 HSA262153:HSA262187 IBW262153:IBW262187 ILS262153:ILS262187 IVO262153:IVO262187 JFK262153:JFK262187 JPG262153:JPG262187 JZC262153:JZC262187 KIY262153:KIY262187 KSU262153:KSU262187 LCQ262153:LCQ262187 LMM262153:LMM262187 LWI262153:LWI262187 MGE262153:MGE262187 MQA262153:MQA262187 MZW262153:MZW262187 NJS262153:NJS262187 NTO262153:NTO262187 ODK262153:ODK262187 ONG262153:ONG262187 OXC262153:OXC262187 PGY262153:PGY262187 PQU262153:PQU262187 QAQ262153:QAQ262187 QKM262153:QKM262187 QUI262153:QUI262187 REE262153:REE262187 ROA262153:ROA262187 RXW262153:RXW262187 SHS262153:SHS262187 SRO262153:SRO262187 TBK262153:TBK262187 TLG262153:TLG262187 TVC262153:TVC262187 UEY262153:UEY262187 UOU262153:UOU262187 UYQ262153:UYQ262187 VIM262153:VIM262187 VSI262153:VSI262187 WCE262153:WCE262187 WMA262153:WMA262187 WVW262153:WVW262187 O327689:O327723 JK327689:JK327723 TG327689:TG327723 ADC327689:ADC327723 AMY327689:AMY327723 AWU327689:AWU327723 BGQ327689:BGQ327723 BQM327689:BQM327723 CAI327689:CAI327723 CKE327689:CKE327723 CUA327689:CUA327723 DDW327689:DDW327723 DNS327689:DNS327723 DXO327689:DXO327723 EHK327689:EHK327723 ERG327689:ERG327723 FBC327689:FBC327723 FKY327689:FKY327723 FUU327689:FUU327723 GEQ327689:GEQ327723 GOM327689:GOM327723 GYI327689:GYI327723 HIE327689:HIE327723 HSA327689:HSA327723 IBW327689:IBW327723 ILS327689:ILS327723 IVO327689:IVO327723 JFK327689:JFK327723 JPG327689:JPG327723 JZC327689:JZC327723 KIY327689:KIY327723 KSU327689:KSU327723 LCQ327689:LCQ327723 LMM327689:LMM327723 LWI327689:LWI327723 MGE327689:MGE327723 MQA327689:MQA327723 MZW327689:MZW327723 NJS327689:NJS327723 NTO327689:NTO327723 ODK327689:ODK327723 ONG327689:ONG327723 OXC327689:OXC327723 PGY327689:PGY327723 PQU327689:PQU327723 QAQ327689:QAQ327723 QKM327689:QKM327723 QUI327689:QUI327723 REE327689:REE327723 ROA327689:ROA327723 RXW327689:RXW327723 SHS327689:SHS327723 SRO327689:SRO327723 TBK327689:TBK327723 TLG327689:TLG327723 TVC327689:TVC327723 UEY327689:UEY327723 UOU327689:UOU327723 UYQ327689:UYQ327723 VIM327689:VIM327723 VSI327689:VSI327723 WCE327689:WCE327723 WMA327689:WMA327723 WVW327689:WVW327723 O393225:O393259 JK393225:JK393259 TG393225:TG393259 ADC393225:ADC393259 AMY393225:AMY393259 AWU393225:AWU393259 BGQ393225:BGQ393259 BQM393225:BQM393259 CAI393225:CAI393259 CKE393225:CKE393259 CUA393225:CUA393259 DDW393225:DDW393259 DNS393225:DNS393259 DXO393225:DXO393259 EHK393225:EHK393259 ERG393225:ERG393259 FBC393225:FBC393259 FKY393225:FKY393259 FUU393225:FUU393259 GEQ393225:GEQ393259 GOM393225:GOM393259 GYI393225:GYI393259 HIE393225:HIE393259 HSA393225:HSA393259 IBW393225:IBW393259 ILS393225:ILS393259 IVO393225:IVO393259 JFK393225:JFK393259 JPG393225:JPG393259 JZC393225:JZC393259 KIY393225:KIY393259 KSU393225:KSU393259 LCQ393225:LCQ393259 LMM393225:LMM393259 LWI393225:LWI393259 MGE393225:MGE393259 MQA393225:MQA393259 MZW393225:MZW393259 NJS393225:NJS393259 NTO393225:NTO393259 ODK393225:ODK393259 ONG393225:ONG393259 OXC393225:OXC393259 PGY393225:PGY393259 PQU393225:PQU393259 QAQ393225:QAQ393259 QKM393225:QKM393259 QUI393225:QUI393259 REE393225:REE393259 ROA393225:ROA393259 RXW393225:RXW393259 SHS393225:SHS393259 SRO393225:SRO393259 TBK393225:TBK393259 TLG393225:TLG393259 TVC393225:TVC393259 UEY393225:UEY393259 UOU393225:UOU393259 UYQ393225:UYQ393259 VIM393225:VIM393259 VSI393225:VSI393259 WCE393225:WCE393259 WMA393225:WMA393259 WVW393225:WVW393259 O458761:O458795 JK458761:JK458795 TG458761:TG458795 ADC458761:ADC458795 AMY458761:AMY458795 AWU458761:AWU458795 BGQ458761:BGQ458795 BQM458761:BQM458795 CAI458761:CAI458795 CKE458761:CKE458795 CUA458761:CUA458795 DDW458761:DDW458795 DNS458761:DNS458795 DXO458761:DXO458795 EHK458761:EHK458795 ERG458761:ERG458795 FBC458761:FBC458795 FKY458761:FKY458795 FUU458761:FUU458795 GEQ458761:GEQ458795 GOM458761:GOM458795 GYI458761:GYI458795 HIE458761:HIE458795 HSA458761:HSA458795 IBW458761:IBW458795 ILS458761:ILS458795 IVO458761:IVO458795 JFK458761:JFK458795 JPG458761:JPG458795 JZC458761:JZC458795 KIY458761:KIY458795 KSU458761:KSU458795 LCQ458761:LCQ458795 LMM458761:LMM458795 LWI458761:LWI458795 MGE458761:MGE458795 MQA458761:MQA458795 MZW458761:MZW458795 NJS458761:NJS458795 NTO458761:NTO458795 ODK458761:ODK458795 ONG458761:ONG458795 OXC458761:OXC458795 PGY458761:PGY458795 PQU458761:PQU458795 QAQ458761:QAQ458795 QKM458761:QKM458795 QUI458761:QUI458795 REE458761:REE458795 ROA458761:ROA458795 RXW458761:RXW458795 SHS458761:SHS458795 SRO458761:SRO458795 TBK458761:TBK458795 TLG458761:TLG458795 TVC458761:TVC458795 UEY458761:UEY458795 UOU458761:UOU458795 UYQ458761:UYQ458795 VIM458761:VIM458795 VSI458761:VSI458795 WCE458761:WCE458795 WMA458761:WMA458795 WVW458761:WVW458795 O524297:O524331 JK524297:JK524331 TG524297:TG524331 ADC524297:ADC524331 AMY524297:AMY524331 AWU524297:AWU524331 BGQ524297:BGQ524331 BQM524297:BQM524331 CAI524297:CAI524331 CKE524297:CKE524331 CUA524297:CUA524331 DDW524297:DDW524331 DNS524297:DNS524331 DXO524297:DXO524331 EHK524297:EHK524331 ERG524297:ERG524331 FBC524297:FBC524331 FKY524297:FKY524331 FUU524297:FUU524331 GEQ524297:GEQ524331 GOM524297:GOM524331 GYI524297:GYI524331 HIE524297:HIE524331 HSA524297:HSA524331 IBW524297:IBW524331 ILS524297:ILS524331 IVO524297:IVO524331 JFK524297:JFK524331 JPG524297:JPG524331 JZC524297:JZC524331 KIY524297:KIY524331 KSU524297:KSU524331 LCQ524297:LCQ524331 LMM524297:LMM524331 LWI524297:LWI524331 MGE524297:MGE524331 MQA524297:MQA524331 MZW524297:MZW524331 NJS524297:NJS524331 NTO524297:NTO524331 ODK524297:ODK524331 ONG524297:ONG524331 OXC524297:OXC524331 PGY524297:PGY524331 PQU524297:PQU524331 QAQ524297:QAQ524331 QKM524297:QKM524331 QUI524297:QUI524331 REE524297:REE524331 ROA524297:ROA524331 RXW524297:RXW524331 SHS524297:SHS524331 SRO524297:SRO524331 TBK524297:TBK524331 TLG524297:TLG524331 TVC524297:TVC524331 UEY524297:UEY524331 UOU524297:UOU524331 UYQ524297:UYQ524331 VIM524297:VIM524331 VSI524297:VSI524331 WCE524297:WCE524331 WMA524297:WMA524331 WVW524297:WVW524331 O589833:O589867 JK589833:JK589867 TG589833:TG589867 ADC589833:ADC589867 AMY589833:AMY589867 AWU589833:AWU589867 BGQ589833:BGQ589867 BQM589833:BQM589867 CAI589833:CAI589867 CKE589833:CKE589867 CUA589833:CUA589867 DDW589833:DDW589867 DNS589833:DNS589867 DXO589833:DXO589867 EHK589833:EHK589867 ERG589833:ERG589867 FBC589833:FBC589867 FKY589833:FKY589867 FUU589833:FUU589867 GEQ589833:GEQ589867 GOM589833:GOM589867 GYI589833:GYI589867 HIE589833:HIE589867 HSA589833:HSA589867 IBW589833:IBW589867 ILS589833:ILS589867 IVO589833:IVO589867 JFK589833:JFK589867 JPG589833:JPG589867 JZC589833:JZC589867 KIY589833:KIY589867 KSU589833:KSU589867 LCQ589833:LCQ589867 LMM589833:LMM589867 LWI589833:LWI589867 MGE589833:MGE589867 MQA589833:MQA589867 MZW589833:MZW589867 NJS589833:NJS589867 NTO589833:NTO589867 ODK589833:ODK589867 ONG589833:ONG589867 OXC589833:OXC589867 PGY589833:PGY589867 PQU589833:PQU589867 QAQ589833:QAQ589867 QKM589833:QKM589867 QUI589833:QUI589867 REE589833:REE589867 ROA589833:ROA589867 RXW589833:RXW589867 SHS589833:SHS589867 SRO589833:SRO589867 TBK589833:TBK589867 TLG589833:TLG589867 TVC589833:TVC589867 UEY589833:UEY589867 UOU589833:UOU589867 UYQ589833:UYQ589867 VIM589833:VIM589867 VSI589833:VSI589867 WCE589833:WCE589867 WMA589833:WMA589867 WVW589833:WVW589867 O655369:O655403 JK655369:JK655403 TG655369:TG655403 ADC655369:ADC655403 AMY655369:AMY655403 AWU655369:AWU655403 BGQ655369:BGQ655403 BQM655369:BQM655403 CAI655369:CAI655403 CKE655369:CKE655403 CUA655369:CUA655403 DDW655369:DDW655403 DNS655369:DNS655403 DXO655369:DXO655403 EHK655369:EHK655403 ERG655369:ERG655403 FBC655369:FBC655403 FKY655369:FKY655403 FUU655369:FUU655403 GEQ655369:GEQ655403 GOM655369:GOM655403 GYI655369:GYI655403 HIE655369:HIE655403 HSA655369:HSA655403 IBW655369:IBW655403 ILS655369:ILS655403 IVO655369:IVO655403 JFK655369:JFK655403 JPG655369:JPG655403 JZC655369:JZC655403 KIY655369:KIY655403 KSU655369:KSU655403 LCQ655369:LCQ655403 LMM655369:LMM655403 LWI655369:LWI655403 MGE655369:MGE655403 MQA655369:MQA655403 MZW655369:MZW655403 NJS655369:NJS655403 NTO655369:NTO655403 ODK655369:ODK655403 ONG655369:ONG655403 OXC655369:OXC655403 PGY655369:PGY655403 PQU655369:PQU655403 QAQ655369:QAQ655403 QKM655369:QKM655403 QUI655369:QUI655403 REE655369:REE655403 ROA655369:ROA655403 RXW655369:RXW655403 SHS655369:SHS655403 SRO655369:SRO655403 TBK655369:TBK655403 TLG655369:TLG655403 TVC655369:TVC655403 UEY655369:UEY655403 UOU655369:UOU655403 UYQ655369:UYQ655403 VIM655369:VIM655403 VSI655369:VSI655403 WCE655369:WCE655403 WMA655369:WMA655403 WVW655369:WVW655403 O720905:O720939 JK720905:JK720939 TG720905:TG720939 ADC720905:ADC720939 AMY720905:AMY720939 AWU720905:AWU720939 BGQ720905:BGQ720939 BQM720905:BQM720939 CAI720905:CAI720939 CKE720905:CKE720939 CUA720905:CUA720939 DDW720905:DDW720939 DNS720905:DNS720939 DXO720905:DXO720939 EHK720905:EHK720939 ERG720905:ERG720939 FBC720905:FBC720939 FKY720905:FKY720939 FUU720905:FUU720939 GEQ720905:GEQ720939 GOM720905:GOM720939 GYI720905:GYI720939 HIE720905:HIE720939 HSA720905:HSA720939 IBW720905:IBW720939 ILS720905:ILS720939 IVO720905:IVO720939 JFK720905:JFK720939 JPG720905:JPG720939 JZC720905:JZC720939 KIY720905:KIY720939 KSU720905:KSU720939 LCQ720905:LCQ720939 LMM720905:LMM720939 LWI720905:LWI720939 MGE720905:MGE720939 MQA720905:MQA720939 MZW720905:MZW720939 NJS720905:NJS720939 NTO720905:NTO720939 ODK720905:ODK720939 ONG720905:ONG720939 OXC720905:OXC720939 PGY720905:PGY720939 PQU720905:PQU720939 QAQ720905:QAQ720939 QKM720905:QKM720939 QUI720905:QUI720939 REE720905:REE720939 ROA720905:ROA720939 RXW720905:RXW720939 SHS720905:SHS720939 SRO720905:SRO720939 TBK720905:TBK720939 TLG720905:TLG720939 TVC720905:TVC720939 UEY720905:UEY720939 UOU720905:UOU720939 UYQ720905:UYQ720939 VIM720905:VIM720939 VSI720905:VSI720939 WCE720905:WCE720939 WMA720905:WMA720939 WVW720905:WVW720939 O786441:O786475 JK786441:JK786475 TG786441:TG786475 ADC786441:ADC786475 AMY786441:AMY786475 AWU786441:AWU786475 BGQ786441:BGQ786475 BQM786441:BQM786475 CAI786441:CAI786475 CKE786441:CKE786475 CUA786441:CUA786475 DDW786441:DDW786475 DNS786441:DNS786475 DXO786441:DXO786475 EHK786441:EHK786475 ERG786441:ERG786475 FBC786441:FBC786475 FKY786441:FKY786475 FUU786441:FUU786475 GEQ786441:GEQ786475 GOM786441:GOM786475 GYI786441:GYI786475 HIE786441:HIE786475 HSA786441:HSA786475 IBW786441:IBW786475 ILS786441:ILS786475 IVO786441:IVO786475 JFK786441:JFK786475 JPG786441:JPG786475 JZC786441:JZC786475 KIY786441:KIY786475 KSU786441:KSU786475 LCQ786441:LCQ786475 LMM786441:LMM786475 LWI786441:LWI786475 MGE786441:MGE786475 MQA786441:MQA786475 MZW786441:MZW786475 NJS786441:NJS786475 NTO786441:NTO786475 ODK786441:ODK786475 ONG786441:ONG786475 OXC786441:OXC786475 PGY786441:PGY786475 PQU786441:PQU786475 QAQ786441:QAQ786475 QKM786441:QKM786475 QUI786441:QUI786475 REE786441:REE786475 ROA786441:ROA786475 RXW786441:RXW786475 SHS786441:SHS786475 SRO786441:SRO786475 TBK786441:TBK786475 TLG786441:TLG786475 TVC786441:TVC786475 UEY786441:UEY786475 UOU786441:UOU786475 UYQ786441:UYQ786475 VIM786441:VIM786475 VSI786441:VSI786475 WCE786441:WCE786475 WMA786441:WMA786475 WVW786441:WVW786475 O851977:O852011 JK851977:JK852011 TG851977:TG852011 ADC851977:ADC852011 AMY851977:AMY852011 AWU851977:AWU852011 BGQ851977:BGQ852011 BQM851977:BQM852011 CAI851977:CAI852011 CKE851977:CKE852011 CUA851977:CUA852011 DDW851977:DDW852011 DNS851977:DNS852011 DXO851977:DXO852011 EHK851977:EHK852011 ERG851977:ERG852011 FBC851977:FBC852011 FKY851977:FKY852011 FUU851977:FUU852011 GEQ851977:GEQ852011 GOM851977:GOM852011 GYI851977:GYI852011 HIE851977:HIE852011 HSA851977:HSA852011 IBW851977:IBW852011 ILS851977:ILS852011 IVO851977:IVO852011 JFK851977:JFK852011 JPG851977:JPG852011 JZC851977:JZC852011 KIY851977:KIY852011 KSU851977:KSU852011 LCQ851977:LCQ852011 LMM851977:LMM852011 LWI851977:LWI852011 MGE851977:MGE852011 MQA851977:MQA852011 MZW851977:MZW852011 NJS851977:NJS852011 NTO851977:NTO852011 ODK851977:ODK852011 ONG851977:ONG852011 OXC851977:OXC852011 PGY851977:PGY852011 PQU851977:PQU852011 QAQ851977:QAQ852011 QKM851977:QKM852011 QUI851977:QUI852011 REE851977:REE852011 ROA851977:ROA852011 RXW851977:RXW852011 SHS851977:SHS852011 SRO851977:SRO852011 TBK851977:TBK852011 TLG851977:TLG852011 TVC851977:TVC852011 UEY851977:UEY852011 UOU851977:UOU852011 UYQ851977:UYQ852011 VIM851977:VIM852011 VSI851977:VSI852011 WCE851977:WCE852011 WMA851977:WMA852011 WVW851977:WVW852011 O917513:O917547 JK917513:JK917547 TG917513:TG917547 ADC917513:ADC917547 AMY917513:AMY917547 AWU917513:AWU917547 BGQ917513:BGQ917547 BQM917513:BQM917547 CAI917513:CAI917547 CKE917513:CKE917547 CUA917513:CUA917547 DDW917513:DDW917547 DNS917513:DNS917547 DXO917513:DXO917547 EHK917513:EHK917547 ERG917513:ERG917547 FBC917513:FBC917547 FKY917513:FKY917547 FUU917513:FUU917547 GEQ917513:GEQ917547 GOM917513:GOM917547 GYI917513:GYI917547 HIE917513:HIE917547 HSA917513:HSA917547 IBW917513:IBW917547 ILS917513:ILS917547 IVO917513:IVO917547 JFK917513:JFK917547 JPG917513:JPG917547 JZC917513:JZC917547 KIY917513:KIY917547 KSU917513:KSU917547 LCQ917513:LCQ917547 LMM917513:LMM917547 LWI917513:LWI917547 MGE917513:MGE917547 MQA917513:MQA917547 MZW917513:MZW917547 NJS917513:NJS917547 NTO917513:NTO917547 ODK917513:ODK917547 ONG917513:ONG917547 OXC917513:OXC917547 PGY917513:PGY917547 PQU917513:PQU917547 QAQ917513:QAQ917547 QKM917513:QKM917547 QUI917513:QUI917547 REE917513:REE917547 ROA917513:ROA917547 RXW917513:RXW917547 SHS917513:SHS917547 SRO917513:SRO917547 TBK917513:TBK917547 TLG917513:TLG917547 TVC917513:TVC917547 UEY917513:UEY917547 UOU917513:UOU917547 UYQ917513:UYQ917547 VIM917513:VIM917547 VSI917513:VSI917547 WCE917513:WCE917547 WMA917513:WMA917547 WVW917513:WVW917547 O983049:O983083 JK983049:JK983083 TG983049:TG983083 ADC983049:ADC983083 AMY983049:AMY983083 AWU983049:AWU983083 BGQ983049:BGQ983083 BQM983049:BQM983083 CAI983049:CAI983083 CKE983049:CKE983083 CUA983049:CUA983083 DDW983049:DDW983083 DNS983049:DNS983083 DXO983049:DXO983083 EHK983049:EHK983083 ERG983049:ERG983083 FBC983049:FBC983083 FKY983049:FKY983083 FUU983049:FUU983083 GEQ983049:GEQ983083 GOM983049:GOM983083 GYI983049:GYI983083 HIE983049:HIE983083 HSA983049:HSA983083 IBW983049:IBW983083 ILS983049:ILS983083 IVO983049:IVO983083 JFK983049:JFK983083 JPG983049:JPG983083 JZC983049:JZC983083 KIY983049:KIY983083 KSU983049:KSU983083 LCQ983049:LCQ983083 LMM983049:LMM983083 LWI983049:LWI983083 MGE983049:MGE983083 MQA983049:MQA983083 MZW983049:MZW983083 NJS983049:NJS983083 NTO983049:NTO983083 ODK983049:ODK983083 ONG983049:ONG983083 OXC983049:OXC983083 PGY983049:PGY983083 PQU983049:PQU983083 QAQ983049:QAQ983083 QKM983049:QKM983083 QUI983049:QUI983083 REE983049:REE983083 ROA983049:ROA983083 RXW983049:RXW983083 SHS983049:SHS983083 SRO983049:SRO983083 TBK983049:TBK983083 TLG983049:TLG983083 TVC983049:TVC983083 UEY983049:UEY983083 UOU983049:UOU983083 UYQ983049:UYQ983083 VIM983049:VIM983083 VSI983049:VSI983083 WCE983049:WCE983083 WMA983049:WMA983083 WVW983049:WVW983083">
      <formula1>Infrastructure</formula1>
    </dataValidation>
    <dataValidation type="list" allowBlank="1" showInputMessage="1" showErrorMessage="1" sqref="Q2:Q43 JM2:JM43 TI2:TI43 ADE2:ADE43 ANA2:ANA43 AWW2:AWW43 BGS2:BGS43 BQO2:BQO43 CAK2:CAK43 CKG2:CKG43 CUC2:CUC43 DDY2:DDY43 DNU2:DNU43 DXQ2:DXQ43 EHM2:EHM43 ERI2:ERI43 FBE2:FBE43 FLA2:FLA43 FUW2:FUW43 GES2:GES43 GOO2:GOO43 GYK2:GYK43 HIG2:HIG43 HSC2:HSC43 IBY2:IBY43 ILU2:ILU43 IVQ2:IVQ43 JFM2:JFM43 JPI2:JPI43 JZE2:JZE43 KJA2:KJA43 KSW2:KSW43 LCS2:LCS43 LMO2:LMO43 LWK2:LWK43 MGG2:MGG43 MQC2:MQC43 MZY2:MZY43 NJU2:NJU43 NTQ2:NTQ43 ODM2:ODM43 ONI2:ONI43 OXE2:OXE43 PHA2:PHA43 PQW2:PQW43 QAS2:QAS43 QKO2:QKO43 QUK2:QUK43 REG2:REG43 ROC2:ROC43 RXY2:RXY43 SHU2:SHU43 SRQ2:SRQ43 TBM2:TBM43 TLI2:TLI43 TVE2:TVE43 UFA2:UFA43 UOW2:UOW43 UYS2:UYS43 VIO2:VIO43 VSK2:VSK43 WCG2:WCG43 WMC2:WMC43 WVY2:WVY43 Q65538:Q65579 JM65538:JM65579 TI65538:TI65579 ADE65538:ADE65579 ANA65538:ANA65579 AWW65538:AWW65579 BGS65538:BGS65579 BQO65538:BQO65579 CAK65538:CAK65579 CKG65538:CKG65579 CUC65538:CUC65579 DDY65538:DDY65579 DNU65538:DNU65579 DXQ65538:DXQ65579 EHM65538:EHM65579 ERI65538:ERI65579 FBE65538:FBE65579 FLA65538:FLA65579 FUW65538:FUW65579 GES65538:GES65579 GOO65538:GOO65579 GYK65538:GYK65579 HIG65538:HIG65579 HSC65538:HSC65579 IBY65538:IBY65579 ILU65538:ILU65579 IVQ65538:IVQ65579 JFM65538:JFM65579 JPI65538:JPI65579 JZE65538:JZE65579 KJA65538:KJA65579 KSW65538:KSW65579 LCS65538:LCS65579 LMO65538:LMO65579 LWK65538:LWK65579 MGG65538:MGG65579 MQC65538:MQC65579 MZY65538:MZY65579 NJU65538:NJU65579 NTQ65538:NTQ65579 ODM65538:ODM65579 ONI65538:ONI65579 OXE65538:OXE65579 PHA65538:PHA65579 PQW65538:PQW65579 QAS65538:QAS65579 QKO65538:QKO65579 QUK65538:QUK65579 REG65538:REG65579 ROC65538:ROC65579 RXY65538:RXY65579 SHU65538:SHU65579 SRQ65538:SRQ65579 TBM65538:TBM65579 TLI65538:TLI65579 TVE65538:TVE65579 UFA65538:UFA65579 UOW65538:UOW65579 UYS65538:UYS65579 VIO65538:VIO65579 VSK65538:VSK65579 WCG65538:WCG65579 WMC65538:WMC65579 WVY65538:WVY65579 Q131074:Q131115 JM131074:JM131115 TI131074:TI131115 ADE131074:ADE131115 ANA131074:ANA131115 AWW131074:AWW131115 BGS131074:BGS131115 BQO131074:BQO131115 CAK131074:CAK131115 CKG131074:CKG131115 CUC131074:CUC131115 DDY131074:DDY131115 DNU131074:DNU131115 DXQ131074:DXQ131115 EHM131074:EHM131115 ERI131074:ERI131115 FBE131074:FBE131115 FLA131074:FLA131115 FUW131074:FUW131115 GES131074:GES131115 GOO131074:GOO131115 GYK131074:GYK131115 HIG131074:HIG131115 HSC131074:HSC131115 IBY131074:IBY131115 ILU131074:ILU131115 IVQ131074:IVQ131115 JFM131074:JFM131115 JPI131074:JPI131115 JZE131074:JZE131115 KJA131074:KJA131115 KSW131074:KSW131115 LCS131074:LCS131115 LMO131074:LMO131115 LWK131074:LWK131115 MGG131074:MGG131115 MQC131074:MQC131115 MZY131074:MZY131115 NJU131074:NJU131115 NTQ131074:NTQ131115 ODM131074:ODM131115 ONI131074:ONI131115 OXE131074:OXE131115 PHA131074:PHA131115 PQW131074:PQW131115 QAS131074:QAS131115 QKO131074:QKO131115 QUK131074:QUK131115 REG131074:REG131115 ROC131074:ROC131115 RXY131074:RXY131115 SHU131074:SHU131115 SRQ131074:SRQ131115 TBM131074:TBM131115 TLI131074:TLI131115 TVE131074:TVE131115 UFA131074:UFA131115 UOW131074:UOW131115 UYS131074:UYS131115 VIO131074:VIO131115 VSK131074:VSK131115 WCG131074:WCG131115 WMC131074:WMC131115 WVY131074:WVY131115 Q196610:Q196651 JM196610:JM196651 TI196610:TI196651 ADE196610:ADE196651 ANA196610:ANA196651 AWW196610:AWW196651 BGS196610:BGS196651 BQO196610:BQO196651 CAK196610:CAK196651 CKG196610:CKG196651 CUC196610:CUC196651 DDY196610:DDY196651 DNU196610:DNU196651 DXQ196610:DXQ196651 EHM196610:EHM196651 ERI196610:ERI196651 FBE196610:FBE196651 FLA196610:FLA196651 FUW196610:FUW196651 GES196610:GES196651 GOO196610:GOO196651 GYK196610:GYK196651 HIG196610:HIG196651 HSC196610:HSC196651 IBY196610:IBY196651 ILU196610:ILU196651 IVQ196610:IVQ196651 JFM196610:JFM196651 JPI196610:JPI196651 JZE196610:JZE196651 KJA196610:KJA196651 KSW196610:KSW196651 LCS196610:LCS196651 LMO196610:LMO196651 LWK196610:LWK196651 MGG196610:MGG196651 MQC196610:MQC196651 MZY196610:MZY196651 NJU196610:NJU196651 NTQ196610:NTQ196651 ODM196610:ODM196651 ONI196610:ONI196651 OXE196610:OXE196651 PHA196610:PHA196651 PQW196610:PQW196651 QAS196610:QAS196651 QKO196610:QKO196651 QUK196610:QUK196651 REG196610:REG196651 ROC196610:ROC196651 RXY196610:RXY196651 SHU196610:SHU196651 SRQ196610:SRQ196651 TBM196610:TBM196651 TLI196610:TLI196651 TVE196610:TVE196651 UFA196610:UFA196651 UOW196610:UOW196651 UYS196610:UYS196651 VIO196610:VIO196651 VSK196610:VSK196651 WCG196610:WCG196651 WMC196610:WMC196651 WVY196610:WVY196651 Q262146:Q262187 JM262146:JM262187 TI262146:TI262187 ADE262146:ADE262187 ANA262146:ANA262187 AWW262146:AWW262187 BGS262146:BGS262187 BQO262146:BQO262187 CAK262146:CAK262187 CKG262146:CKG262187 CUC262146:CUC262187 DDY262146:DDY262187 DNU262146:DNU262187 DXQ262146:DXQ262187 EHM262146:EHM262187 ERI262146:ERI262187 FBE262146:FBE262187 FLA262146:FLA262187 FUW262146:FUW262187 GES262146:GES262187 GOO262146:GOO262187 GYK262146:GYK262187 HIG262146:HIG262187 HSC262146:HSC262187 IBY262146:IBY262187 ILU262146:ILU262187 IVQ262146:IVQ262187 JFM262146:JFM262187 JPI262146:JPI262187 JZE262146:JZE262187 KJA262146:KJA262187 KSW262146:KSW262187 LCS262146:LCS262187 LMO262146:LMO262187 LWK262146:LWK262187 MGG262146:MGG262187 MQC262146:MQC262187 MZY262146:MZY262187 NJU262146:NJU262187 NTQ262146:NTQ262187 ODM262146:ODM262187 ONI262146:ONI262187 OXE262146:OXE262187 PHA262146:PHA262187 PQW262146:PQW262187 QAS262146:QAS262187 QKO262146:QKO262187 QUK262146:QUK262187 REG262146:REG262187 ROC262146:ROC262187 RXY262146:RXY262187 SHU262146:SHU262187 SRQ262146:SRQ262187 TBM262146:TBM262187 TLI262146:TLI262187 TVE262146:TVE262187 UFA262146:UFA262187 UOW262146:UOW262187 UYS262146:UYS262187 VIO262146:VIO262187 VSK262146:VSK262187 WCG262146:WCG262187 WMC262146:WMC262187 WVY262146:WVY262187 Q327682:Q327723 JM327682:JM327723 TI327682:TI327723 ADE327682:ADE327723 ANA327682:ANA327723 AWW327682:AWW327723 BGS327682:BGS327723 BQO327682:BQO327723 CAK327682:CAK327723 CKG327682:CKG327723 CUC327682:CUC327723 DDY327682:DDY327723 DNU327682:DNU327723 DXQ327682:DXQ327723 EHM327682:EHM327723 ERI327682:ERI327723 FBE327682:FBE327723 FLA327682:FLA327723 FUW327682:FUW327723 GES327682:GES327723 GOO327682:GOO327723 GYK327682:GYK327723 HIG327682:HIG327723 HSC327682:HSC327723 IBY327682:IBY327723 ILU327682:ILU327723 IVQ327682:IVQ327723 JFM327682:JFM327723 JPI327682:JPI327723 JZE327682:JZE327723 KJA327682:KJA327723 KSW327682:KSW327723 LCS327682:LCS327723 LMO327682:LMO327723 LWK327682:LWK327723 MGG327682:MGG327723 MQC327682:MQC327723 MZY327682:MZY327723 NJU327682:NJU327723 NTQ327682:NTQ327723 ODM327682:ODM327723 ONI327682:ONI327723 OXE327682:OXE327723 PHA327682:PHA327723 PQW327682:PQW327723 QAS327682:QAS327723 QKO327682:QKO327723 QUK327682:QUK327723 REG327682:REG327723 ROC327682:ROC327723 RXY327682:RXY327723 SHU327682:SHU327723 SRQ327682:SRQ327723 TBM327682:TBM327723 TLI327682:TLI327723 TVE327682:TVE327723 UFA327682:UFA327723 UOW327682:UOW327723 UYS327682:UYS327723 VIO327682:VIO327723 VSK327682:VSK327723 WCG327682:WCG327723 WMC327682:WMC327723 WVY327682:WVY327723 Q393218:Q393259 JM393218:JM393259 TI393218:TI393259 ADE393218:ADE393259 ANA393218:ANA393259 AWW393218:AWW393259 BGS393218:BGS393259 BQO393218:BQO393259 CAK393218:CAK393259 CKG393218:CKG393259 CUC393218:CUC393259 DDY393218:DDY393259 DNU393218:DNU393259 DXQ393218:DXQ393259 EHM393218:EHM393259 ERI393218:ERI393259 FBE393218:FBE393259 FLA393218:FLA393259 FUW393218:FUW393259 GES393218:GES393259 GOO393218:GOO393259 GYK393218:GYK393259 HIG393218:HIG393259 HSC393218:HSC393259 IBY393218:IBY393259 ILU393218:ILU393259 IVQ393218:IVQ393259 JFM393218:JFM393259 JPI393218:JPI393259 JZE393218:JZE393259 KJA393218:KJA393259 KSW393218:KSW393259 LCS393218:LCS393259 LMO393218:LMO393259 LWK393218:LWK393259 MGG393218:MGG393259 MQC393218:MQC393259 MZY393218:MZY393259 NJU393218:NJU393259 NTQ393218:NTQ393259 ODM393218:ODM393259 ONI393218:ONI393259 OXE393218:OXE393259 PHA393218:PHA393259 PQW393218:PQW393259 QAS393218:QAS393259 QKO393218:QKO393259 QUK393218:QUK393259 REG393218:REG393259 ROC393218:ROC393259 RXY393218:RXY393259 SHU393218:SHU393259 SRQ393218:SRQ393259 TBM393218:TBM393259 TLI393218:TLI393259 TVE393218:TVE393259 UFA393218:UFA393259 UOW393218:UOW393259 UYS393218:UYS393259 VIO393218:VIO393259 VSK393218:VSK393259 WCG393218:WCG393259 WMC393218:WMC393259 WVY393218:WVY393259 Q458754:Q458795 JM458754:JM458795 TI458754:TI458795 ADE458754:ADE458795 ANA458754:ANA458795 AWW458754:AWW458795 BGS458754:BGS458795 BQO458754:BQO458795 CAK458754:CAK458795 CKG458754:CKG458795 CUC458754:CUC458795 DDY458754:DDY458795 DNU458754:DNU458795 DXQ458754:DXQ458795 EHM458754:EHM458795 ERI458754:ERI458795 FBE458754:FBE458795 FLA458754:FLA458795 FUW458754:FUW458795 GES458754:GES458795 GOO458754:GOO458795 GYK458754:GYK458795 HIG458754:HIG458795 HSC458754:HSC458795 IBY458754:IBY458795 ILU458754:ILU458795 IVQ458754:IVQ458795 JFM458754:JFM458795 JPI458754:JPI458795 JZE458754:JZE458795 KJA458754:KJA458795 KSW458754:KSW458795 LCS458754:LCS458795 LMO458754:LMO458795 LWK458754:LWK458795 MGG458754:MGG458795 MQC458754:MQC458795 MZY458754:MZY458795 NJU458754:NJU458795 NTQ458754:NTQ458795 ODM458754:ODM458795 ONI458754:ONI458795 OXE458754:OXE458795 PHA458754:PHA458795 PQW458754:PQW458795 QAS458754:QAS458795 QKO458754:QKO458795 QUK458754:QUK458795 REG458754:REG458795 ROC458754:ROC458795 RXY458754:RXY458795 SHU458754:SHU458795 SRQ458754:SRQ458795 TBM458754:TBM458795 TLI458754:TLI458795 TVE458754:TVE458795 UFA458754:UFA458795 UOW458754:UOW458795 UYS458754:UYS458795 VIO458754:VIO458795 VSK458754:VSK458795 WCG458754:WCG458795 WMC458754:WMC458795 WVY458754:WVY458795 Q524290:Q524331 JM524290:JM524331 TI524290:TI524331 ADE524290:ADE524331 ANA524290:ANA524331 AWW524290:AWW524331 BGS524290:BGS524331 BQO524290:BQO524331 CAK524290:CAK524331 CKG524290:CKG524331 CUC524290:CUC524331 DDY524290:DDY524331 DNU524290:DNU524331 DXQ524290:DXQ524331 EHM524290:EHM524331 ERI524290:ERI524331 FBE524290:FBE524331 FLA524290:FLA524331 FUW524290:FUW524331 GES524290:GES524331 GOO524290:GOO524331 GYK524290:GYK524331 HIG524290:HIG524331 HSC524290:HSC524331 IBY524290:IBY524331 ILU524290:ILU524331 IVQ524290:IVQ524331 JFM524290:JFM524331 JPI524290:JPI524331 JZE524290:JZE524331 KJA524290:KJA524331 KSW524290:KSW524331 LCS524290:LCS524331 LMO524290:LMO524331 LWK524290:LWK524331 MGG524290:MGG524331 MQC524290:MQC524331 MZY524290:MZY524331 NJU524290:NJU524331 NTQ524290:NTQ524331 ODM524290:ODM524331 ONI524290:ONI524331 OXE524290:OXE524331 PHA524290:PHA524331 PQW524290:PQW524331 QAS524290:QAS524331 QKO524290:QKO524331 QUK524290:QUK524331 REG524290:REG524331 ROC524290:ROC524331 RXY524290:RXY524331 SHU524290:SHU524331 SRQ524290:SRQ524331 TBM524290:TBM524331 TLI524290:TLI524331 TVE524290:TVE524331 UFA524290:UFA524331 UOW524290:UOW524331 UYS524290:UYS524331 VIO524290:VIO524331 VSK524290:VSK524331 WCG524290:WCG524331 WMC524290:WMC524331 WVY524290:WVY524331 Q589826:Q589867 JM589826:JM589867 TI589826:TI589867 ADE589826:ADE589867 ANA589826:ANA589867 AWW589826:AWW589867 BGS589826:BGS589867 BQO589826:BQO589867 CAK589826:CAK589867 CKG589826:CKG589867 CUC589826:CUC589867 DDY589826:DDY589867 DNU589826:DNU589867 DXQ589826:DXQ589867 EHM589826:EHM589867 ERI589826:ERI589867 FBE589826:FBE589867 FLA589826:FLA589867 FUW589826:FUW589867 GES589826:GES589867 GOO589826:GOO589867 GYK589826:GYK589867 HIG589826:HIG589867 HSC589826:HSC589867 IBY589826:IBY589867 ILU589826:ILU589867 IVQ589826:IVQ589867 JFM589826:JFM589867 JPI589826:JPI589867 JZE589826:JZE589867 KJA589826:KJA589867 KSW589826:KSW589867 LCS589826:LCS589867 LMO589826:LMO589867 LWK589826:LWK589867 MGG589826:MGG589867 MQC589826:MQC589867 MZY589826:MZY589867 NJU589826:NJU589867 NTQ589826:NTQ589867 ODM589826:ODM589867 ONI589826:ONI589867 OXE589826:OXE589867 PHA589826:PHA589867 PQW589826:PQW589867 QAS589826:QAS589867 QKO589826:QKO589867 QUK589826:QUK589867 REG589826:REG589867 ROC589826:ROC589867 RXY589826:RXY589867 SHU589826:SHU589867 SRQ589826:SRQ589867 TBM589826:TBM589867 TLI589826:TLI589867 TVE589826:TVE589867 UFA589826:UFA589867 UOW589826:UOW589867 UYS589826:UYS589867 VIO589826:VIO589867 VSK589826:VSK589867 WCG589826:WCG589867 WMC589826:WMC589867 WVY589826:WVY589867 Q655362:Q655403 JM655362:JM655403 TI655362:TI655403 ADE655362:ADE655403 ANA655362:ANA655403 AWW655362:AWW655403 BGS655362:BGS655403 BQO655362:BQO655403 CAK655362:CAK655403 CKG655362:CKG655403 CUC655362:CUC655403 DDY655362:DDY655403 DNU655362:DNU655403 DXQ655362:DXQ655403 EHM655362:EHM655403 ERI655362:ERI655403 FBE655362:FBE655403 FLA655362:FLA655403 FUW655362:FUW655403 GES655362:GES655403 GOO655362:GOO655403 GYK655362:GYK655403 HIG655362:HIG655403 HSC655362:HSC655403 IBY655362:IBY655403 ILU655362:ILU655403 IVQ655362:IVQ655403 JFM655362:JFM655403 JPI655362:JPI655403 JZE655362:JZE655403 KJA655362:KJA655403 KSW655362:KSW655403 LCS655362:LCS655403 LMO655362:LMO655403 LWK655362:LWK655403 MGG655362:MGG655403 MQC655362:MQC655403 MZY655362:MZY655403 NJU655362:NJU655403 NTQ655362:NTQ655403 ODM655362:ODM655403 ONI655362:ONI655403 OXE655362:OXE655403 PHA655362:PHA655403 PQW655362:PQW655403 QAS655362:QAS655403 QKO655362:QKO655403 QUK655362:QUK655403 REG655362:REG655403 ROC655362:ROC655403 RXY655362:RXY655403 SHU655362:SHU655403 SRQ655362:SRQ655403 TBM655362:TBM655403 TLI655362:TLI655403 TVE655362:TVE655403 UFA655362:UFA655403 UOW655362:UOW655403 UYS655362:UYS655403 VIO655362:VIO655403 VSK655362:VSK655403 WCG655362:WCG655403 WMC655362:WMC655403 WVY655362:WVY655403 Q720898:Q720939 JM720898:JM720939 TI720898:TI720939 ADE720898:ADE720939 ANA720898:ANA720939 AWW720898:AWW720939 BGS720898:BGS720939 BQO720898:BQO720939 CAK720898:CAK720939 CKG720898:CKG720939 CUC720898:CUC720939 DDY720898:DDY720939 DNU720898:DNU720939 DXQ720898:DXQ720939 EHM720898:EHM720939 ERI720898:ERI720939 FBE720898:FBE720939 FLA720898:FLA720939 FUW720898:FUW720939 GES720898:GES720939 GOO720898:GOO720939 GYK720898:GYK720939 HIG720898:HIG720939 HSC720898:HSC720939 IBY720898:IBY720939 ILU720898:ILU720939 IVQ720898:IVQ720939 JFM720898:JFM720939 JPI720898:JPI720939 JZE720898:JZE720939 KJA720898:KJA720939 KSW720898:KSW720939 LCS720898:LCS720939 LMO720898:LMO720939 LWK720898:LWK720939 MGG720898:MGG720939 MQC720898:MQC720939 MZY720898:MZY720939 NJU720898:NJU720939 NTQ720898:NTQ720939 ODM720898:ODM720939 ONI720898:ONI720939 OXE720898:OXE720939 PHA720898:PHA720939 PQW720898:PQW720939 QAS720898:QAS720939 QKO720898:QKO720939 QUK720898:QUK720939 REG720898:REG720939 ROC720898:ROC720939 RXY720898:RXY720939 SHU720898:SHU720939 SRQ720898:SRQ720939 TBM720898:TBM720939 TLI720898:TLI720939 TVE720898:TVE720939 UFA720898:UFA720939 UOW720898:UOW720939 UYS720898:UYS720939 VIO720898:VIO720939 VSK720898:VSK720939 WCG720898:WCG720939 WMC720898:WMC720939 WVY720898:WVY720939 Q786434:Q786475 JM786434:JM786475 TI786434:TI786475 ADE786434:ADE786475 ANA786434:ANA786475 AWW786434:AWW786475 BGS786434:BGS786475 BQO786434:BQO786475 CAK786434:CAK786475 CKG786434:CKG786475 CUC786434:CUC786475 DDY786434:DDY786475 DNU786434:DNU786475 DXQ786434:DXQ786475 EHM786434:EHM786475 ERI786434:ERI786475 FBE786434:FBE786475 FLA786434:FLA786475 FUW786434:FUW786475 GES786434:GES786475 GOO786434:GOO786475 GYK786434:GYK786475 HIG786434:HIG786475 HSC786434:HSC786475 IBY786434:IBY786475 ILU786434:ILU786475 IVQ786434:IVQ786475 JFM786434:JFM786475 JPI786434:JPI786475 JZE786434:JZE786475 KJA786434:KJA786475 KSW786434:KSW786475 LCS786434:LCS786475 LMO786434:LMO786475 LWK786434:LWK786475 MGG786434:MGG786475 MQC786434:MQC786475 MZY786434:MZY786475 NJU786434:NJU786475 NTQ786434:NTQ786475 ODM786434:ODM786475 ONI786434:ONI786475 OXE786434:OXE786475 PHA786434:PHA786475 PQW786434:PQW786475 QAS786434:QAS786475 QKO786434:QKO786475 QUK786434:QUK786475 REG786434:REG786475 ROC786434:ROC786475 RXY786434:RXY786475 SHU786434:SHU786475 SRQ786434:SRQ786475 TBM786434:TBM786475 TLI786434:TLI786475 TVE786434:TVE786475 UFA786434:UFA786475 UOW786434:UOW786475 UYS786434:UYS786475 VIO786434:VIO786475 VSK786434:VSK786475 WCG786434:WCG786475 WMC786434:WMC786475 WVY786434:WVY786475 Q851970:Q852011 JM851970:JM852011 TI851970:TI852011 ADE851970:ADE852011 ANA851970:ANA852011 AWW851970:AWW852011 BGS851970:BGS852011 BQO851970:BQO852011 CAK851970:CAK852011 CKG851970:CKG852011 CUC851970:CUC852011 DDY851970:DDY852011 DNU851970:DNU852011 DXQ851970:DXQ852011 EHM851970:EHM852011 ERI851970:ERI852011 FBE851970:FBE852011 FLA851970:FLA852011 FUW851970:FUW852011 GES851970:GES852011 GOO851970:GOO852011 GYK851970:GYK852011 HIG851970:HIG852011 HSC851970:HSC852011 IBY851970:IBY852011 ILU851970:ILU852011 IVQ851970:IVQ852011 JFM851970:JFM852011 JPI851970:JPI852011 JZE851970:JZE852011 KJA851970:KJA852011 KSW851970:KSW852011 LCS851970:LCS852011 LMO851970:LMO852011 LWK851970:LWK852011 MGG851970:MGG852011 MQC851970:MQC852011 MZY851970:MZY852011 NJU851970:NJU852011 NTQ851970:NTQ852011 ODM851970:ODM852011 ONI851970:ONI852011 OXE851970:OXE852011 PHA851970:PHA852011 PQW851970:PQW852011 QAS851970:QAS852011 QKO851970:QKO852011 QUK851970:QUK852011 REG851970:REG852011 ROC851970:ROC852011 RXY851970:RXY852011 SHU851970:SHU852011 SRQ851970:SRQ852011 TBM851970:TBM852011 TLI851970:TLI852011 TVE851970:TVE852011 UFA851970:UFA852011 UOW851970:UOW852011 UYS851970:UYS852011 VIO851970:VIO852011 VSK851970:VSK852011 WCG851970:WCG852011 WMC851970:WMC852011 WVY851970:WVY852011 Q917506:Q917547 JM917506:JM917547 TI917506:TI917547 ADE917506:ADE917547 ANA917506:ANA917547 AWW917506:AWW917547 BGS917506:BGS917547 BQO917506:BQO917547 CAK917506:CAK917547 CKG917506:CKG917547 CUC917506:CUC917547 DDY917506:DDY917547 DNU917506:DNU917547 DXQ917506:DXQ917547 EHM917506:EHM917547 ERI917506:ERI917547 FBE917506:FBE917547 FLA917506:FLA917547 FUW917506:FUW917547 GES917506:GES917547 GOO917506:GOO917547 GYK917506:GYK917547 HIG917506:HIG917547 HSC917506:HSC917547 IBY917506:IBY917547 ILU917506:ILU917547 IVQ917506:IVQ917547 JFM917506:JFM917547 JPI917506:JPI917547 JZE917506:JZE917547 KJA917506:KJA917547 KSW917506:KSW917547 LCS917506:LCS917547 LMO917506:LMO917547 LWK917506:LWK917547 MGG917506:MGG917547 MQC917506:MQC917547 MZY917506:MZY917547 NJU917506:NJU917547 NTQ917506:NTQ917547 ODM917506:ODM917547 ONI917506:ONI917547 OXE917506:OXE917547 PHA917506:PHA917547 PQW917506:PQW917547 QAS917506:QAS917547 QKO917506:QKO917547 QUK917506:QUK917547 REG917506:REG917547 ROC917506:ROC917547 RXY917506:RXY917547 SHU917506:SHU917547 SRQ917506:SRQ917547 TBM917506:TBM917547 TLI917506:TLI917547 TVE917506:TVE917547 UFA917506:UFA917547 UOW917506:UOW917547 UYS917506:UYS917547 VIO917506:VIO917547 VSK917506:VSK917547 WCG917506:WCG917547 WMC917506:WMC917547 WVY917506:WVY917547 Q983042:Q983083 JM983042:JM983083 TI983042:TI983083 ADE983042:ADE983083 ANA983042:ANA983083 AWW983042:AWW983083 BGS983042:BGS983083 BQO983042:BQO983083 CAK983042:CAK983083 CKG983042:CKG983083 CUC983042:CUC983083 DDY983042:DDY983083 DNU983042:DNU983083 DXQ983042:DXQ983083 EHM983042:EHM983083 ERI983042:ERI983083 FBE983042:FBE983083 FLA983042:FLA983083 FUW983042:FUW983083 GES983042:GES983083 GOO983042:GOO983083 GYK983042:GYK983083 HIG983042:HIG983083 HSC983042:HSC983083 IBY983042:IBY983083 ILU983042:ILU983083 IVQ983042:IVQ983083 JFM983042:JFM983083 JPI983042:JPI983083 JZE983042:JZE983083 KJA983042:KJA983083 KSW983042:KSW983083 LCS983042:LCS983083 LMO983042:LMO983083 LWK983042:LWK983083 MGG983042:MGG983083 MQC983042:MQC983083 MZY983042:MZY983083 NJU983042:NJU983083 NTQ983042:NTQ983083 ODM983042:ODM983083 ONI983042:ONI983083 OXE983042:OXE983083 PHA983042:PHA983083 PQW983042:PQW983083 QAS983042:QAS983083 QKO983042:QKO983083 QUK983042:QUK983083 REG983042:REG983083 ROC983042:ROC983083 RXY983042:RXY983083 SHU983042:SHU983083 SRQ983042:SRQ983083 TBM983042:TBM983083 TLI983042:TLI983083 TVE983042:TVE983083 UFA983042:UFA983083 UOW983042:UOW983083 UYS983042:UYS983083 VIO983042:VIO983083 VSK983042:VSK983083 WCG983042:WCG983083 WMC983042:WMC983083 WVY983042:WVY983083">
      <formula1>Admin1</formula1>
    </dataValidation>
    <dataValidation type="list" allowBlank="1" showInputMessage="1" showErrorMessage="1" sqref="M2:M43 JI2:JI43 TE2:TE43 ADA2:ADA43 AMW2:AMW43 AWS2:AWS43 BGO2:BGO43 BQK2:BQK43 CAG2:CAG43 CKC2:CKC43 CTY2:CTY43 DDU2:DDU43 DNQ2:DNQ43 DXM2:DXM43 EHI2:EHI43 ERE2:ERE43 FBA2:FBA43 FKW2:FKW43 FUS2:FUS43 GEO2:GEO43 GOK2:GOK43 GYG2:GYG43 HIC2:HIC43 HRY2:HRY43 IBU2:IBU43 ILQ2:ILQ43 IVM2:IVM43 JFI2:JFI43 JPE2:JPE43 JZA2:JZA43 KIW2:KIW43 KSS2:KSS43 LCO2:LCO43 LMK2:LMK43 LWG2:LWG43 MGC2:MGC43 MPY2:MPY43 MZU2:MZU43 NJQ2:NJQ43 NTM2:NTM43 ODI2:ODI43 ONE2:ONE43 OXA2:OXA43 PGW2:PGW43 PQS2:PQS43 QAO2:QAO43 QKK2:QKK43 QUG2:QUG43 REC2:REC43 RNY2:RNY43 RXU2:RXU43 SHQ2:SHQ43 SRM2:SRM43 TBI2:TBI43 TLE2:TLE43 TVA2:TVA43 UEW2:UEW43 UOS2:UOS43 UYO2:UYO43 VIK2:VIK43 VSG2:VSG43 WCC2:WCC43 WLY2:WLY43 WVU2:WVU43 M65538:M65579 JI65538:JI65579 TE65538:TE65579 ADA65538:ADA65579 AMW65538:AMW65579 AWS65538:AWS65579 BGO65538:BGO65579 BQK65538:BQK65579 CAG65538:CAG65579 CKC65538:CKC65579 CTY65538:CTY65579 DDU65538:DDU65579 DNQ65538:DNQ65579 DXM65538:DXM65579 EHI65538:EHI65579 ERE65538:ERE65579 FBA65538:FBA65579 FKW65538:FKW65579 FUS65538:FUS65579 GEO65538:GEO65579 GOK65538:GOK65579 GYG65538:GYG65579 HIC65538:HIC65579 HRY65538:HRY65579 IBU65538:IBU65579 ILQ65538:ILQ65579 IVM65538:IVM65579 JFI65538:JFI65579 JPE65538:JPE65579 JZA65538:JZA65579 KIW65538:KIW65579 KSS65538:KSS65579 LCO65538:LCO65579 LMK65538:LMK65579 LWG65538:LWG65579 MGC65538:MGC65579 MPY65538:MPY65579 MZU65538:MZU65579 NJQ65538:NJQ65579 NTM65538:NTM65579 ODI65538:ODI65579 ONE65538:ONE65579 OXA65538:OXA65579 PGW65538:PGW65579 PQS65538:PQS65579 QAO65538:QAO65579 QKK65538:QKK65579 QUG65538:QUG65579 REC65538:REC65579 RNY65538:RNY65579 RXU65538:RXU65579 SHQ65538:SHQ65579 SRM65538:SRM65579 TBI65538:TBI65579 TLE65538:TLE65579 TVA65538:TVA65579 UEW65538:UEW65579 UOS65538:UOS65579 UYO65538:UYO65579 VIK65538:VIK65579 VSG65538:VSG65579 WCC65538:WCC65579 WLY65538:WLY65579 WVU65538:WVU65579 M131074:M131115 JI131074:JI131115 TE131074:TE131115 ADA131074:ADA131115 AMW131074:AMW131115 AWS131074:AWS131115 BGO131074:BGO131115 BQK131074:BQK131115 CAG131074:CAG131115 CKC131074:CKC131115 CTY131074:CTY131115 DDU131074:DDU131115 DNQ131074:DNQ131115 DXM131074:DXM131115 EHI131074:EHI131115 ERE131074:ERE131115 FBA131074:FBA131115 FKW131074:FKW131115 FUS131074:FUS131115 GEO131074:GEO131115 GOK131074:GOK131115 GYG131074:GYG131115 HIC131074:HIC131115 HRY131074:HRY131115 IBU131074:IBU131115 ILQ131074:ILQ131115 IVM131074:IVM131115 JFI131074:JFI131115 JPE131074:JPE131115 JZA131074:JZA131115 KIW131074:KIW131115 KSS131074:KSS131115 LCO131074:LCO131115 LMK131074:LMK131115 LWG131074:LWG131115 MGC131074:MGC131115 MPY131074:MPY131115 MZU131074:MZU131115 NJQ131074:NJQ131115 NTM131074:NTM131115 ODI131074:ODI131115 ONE131074:ONE131115 OXA131074:OXA131115 PGW131074:PGW131115 PQS131074:PQS131115 QAO131074:QAO131115 QKK131074:QKK131115 QUG131074:QUG131115 REC131074:REC131115 RNY131074:RNY131115 RXU131074:RXU131115 SHQ131074:SHQ131115 SRM131074:SRM131115 TBI131074:TBI131115 TLE131074:TLE131115 TVA131074:TVA131115 UEW131074:UEW131115 UOS131074:UOS131115 UYO131074:UYO131115 VIK131074:VIK131115 VSG131074:VSG131115 WCC131074:WCC131115 WLY131074:WLY131115 WVU131074:WVU131115 M196610:M196651 JI196610:JI196651 TE196610:TE196651 ADA196610:ADA196651 AMW196610:AMW196651 AWS196610:AWS196651 BGO196610:BGO196651 BQK196610:BQK196651 CAG196610:CAG196651 CKC196610:CKC196651 CTY196610:CTY196651 DDU196610:DDU196651 DNQ196610:DNQ196651 DXM196610:DXM196651 EHI196610:EHI196651 ERE196610:ERE196651 FBA196610:FBA196651 FKW196610:FKW196651 FUS196610:FUS196651 GEO196610:GEO196651 GOK196610:GOK196651 GYG196610:GYG196651 HIC196610:HIC196651 HRY196610:HRY196651 IBU196610:IBU196651 ILQ196610:ILQ196651 IVM196610:IVM196651 JFI196610:JFI196651 JPE196610:JPE196651 JZA196610:JZA196651 KIW196610:KIW196651 KSS196610:KSS196651 LCO196610:LCO196651 LMK196610:LMK196651 LWG196610:LWG196651 MGC196610:MGC196651 MPY196610:MPY196651 MZU196610:MZU196651 NJQ196610:NJQ196651 NTM196610:NTM196651 ODI196610:ODI196651 ONE196610:ONE196651 OXA196610:OXA196651 PGW196610:PGW196651 PQS196610:PQS196651 QAO196610:QAO196651 QKK196610:QKK196651 QUG196610:QUG196651 REC196610:REC196651 RNY196610:RNY196651 RXU196610:RXU196651 SHQ196610:SHQ196651 SRM196610:SRM196651 TBI196610:TBI196651 TLE196610:TLE196651 TVA196610:TVA196651 UEW196610:UEW196651 UOS196610:UOS196651 UYO196610:UYO196651 VIK196610:VIK196651 VSG196610:VSG196651 WCC196610:WCC196651 WLY196610:WLY196651 WVU196610:WVU196651 M262146:M262187 JI262146:JI262187 TE262146:TE262187 ADA262146:ADA262187 AMW262146:AMW262187 AWS262146:AWS262187 BGO262146:BGO262187 BQK262146:BQK262187 CAG262146:CAG262187 CKC262146:CKC262187 CTY262146:CTY262187 DDU262146:DDU262187 DNQ262146:DNQ262187 DXM262146:DXM262187 EHI262146:EHI262187 ERE262146:ERE262187 FBA262146:FBA262187 FKW262146:FKW262187 FUS262146:FUS262187 GEO262146:GEO262187 GOK262146:GOK262187 GYG262146:GYG262187 HIC262146:HIC262187 HRY262146:HRY262187 IBU262146:IBU262187 ILQ262146:ILQ262187 IVM262146:IVM262187 JFI262146:JFI262187 JPE262146:JPE262187 JZA262146:JZA262187 KIW262146:KIW262187 KSS262146:KSS262187 LCO262146:LCO262187 LMK262146:LMK262187 LWG262146:LWG262187 MGC262146:MGC262187 MPY262146:MPY262187 MZU262146:MZU262187 NJQ262146:NJQ262187 NTM262146:NTM262187 ODI262146:ODI262187 ONE262146:ONE262187 OXA262146:OXA262187 PGW262146:PGW262187 PQS262146:PQS262187 QAO262146:QAO262187 QKK262146:QKK262187 QUG262146:QUG262187 REC262146:REC262187 RNY262146:RNY262187 RXU262146:RXU262187 SHQ262146:SHQ262187 SRM262146:SRM262187 TBI262146:TBI262187 TLE262146:TLE262187 TVA262146:TVA262187 UEW262146:UEW262187 UOS262146:UOS262187 UYO262146:UYO262187 VIK262146:VIK262187 VSG262146:VSG262187 WCC262146:WCC262187 WLY262146:WLY262187 WVU262146:WVU262187 M327682:M327723 JI327682:JI327723 TE327682:TE327723 ADA327682:ADA327723 AMW327682:AMW327723 AWS327682:AWS327723 BGO327682:BGO327723 BQK327682:BQK327723 CAG327682:CAG327723 CKC327682:CKC327723 CTY327682:CTY327723 DDU327682:DDU327723 DNQ327682:DNQ327723 DXM327682:DXM327723 EHI327682:EHI327723 ERE327682:ERE327723 FBA327682:FBA327723 FKW327682:FKW327723 FUS327682:FUS327723 GEO327682:GEO327723 GOK327682:GOK327723 GYG327682:GYG327723 HIC327682:HIC327723 HRY327682:HRY327723 IBU327682:IBU327723 ILQ327682:ILQ327723 IVM327682:IVM327723 JFI327682:JFI327723 JPE327682:JPE327723 JZA327682:JZA327723 KIW327682:KIW327723 KSS327682:KSS327723 LCO327682:LCO327723 LMK327682:LMK327723 LWG327682:LWG327723 MGC327682:MGC327723 MPY327682:MPY327723 MZU327682:MZU327723 NJQ327682:NJQ327723 NTM327682:NTM327723 ODI327682:ODI327723 ONE327682:ONE327723 OXA327682:OXA327723 PGW327682:PGW327723 PQS327682:PQS327723 QAO327682:QAO327723 QKK327682:QKK327723 QUG327682:QUG327723 REC327682:REC327723 RNY327682:RNY327723 RXU327682:RXU327723 SHQ327682:SHQ327723 SRM327682:SRM327723 TBI327682:TBI327723 TLE327682:TLE327723 TVA327682:TVA327723 UEW327682:UEW327723 UOS327682:UOS327723 UYO327682:UYO327723 VIK327682:VIK327723 VSG327682:VSG327723 WCC327682:WCC327723 WLY327682:WLY327723 WVU327682:WVU327723 M393218:M393259 JI393218:JI393259 TE393218:TE393259 ADA393218:ADA393259 AMW393218:AMW393259 AWS393218:AWS393259 BGO393218:BGO393259 BQK393218:BQK393259 CAG393218:CAG393259 CKC393218:CKC393259 CTY393218:CTY393259 DDU393218:DDU393259 DNQ393218:DNQ393259 DXM393218:DXM393259 EHI393218:EHI393259 ERE393218:ERE393259 FBA393218:FBA393259 FKW393218:FKW393259 FUS393218:FUS393259 GEO393218:GEO393259 GOK393218:GOK393259 GYG393218:GYG393259 HIC393218:HIC393259 HRY393218:HRY393259 IBU393218:IBU393259 ILQ393218:ILQ393259 IVM393218:IVM393259 JFI393218:JFI393259 JPE393218:JPE393259 JZA393218:JZA393259 KIW393218:KIW393259 KSS393218:KSS393259 LCO393218:LCO393259 LMK393218:LMK393259 LWG393218:LWG393259 MGC393218:MGC393259 MPY393218:MPY393259 MZU393218:MZU393259 NJQ393218:NJQ393259 NTM393218:NTM393259 ODI393218:ODI393259 ONE393218:ONE393259 OXA393218:OXA393259 PGW393218:PGW393259 PQS393218:PQS393259 QAO393218:QAO393259 QKK393218:QKK393259 QUG393218:QUG393259 REC393218:REC393259 RNY393218:RNY393259 RXU393218:RXU393259 SHQ393218:SHQ393259 SRM393218:SRM393259 TBI393218:TBI393259 TLE393218:TLE393259 TVA393218:TVA393259 UEW393218:UEW393259 UOS393218:UOS393259 UYO393218:UYO393259 VIK393218:VIK393259 VSG393218:VSG393259 WCC393218:WCC393259 WLY393218:WLY393259 WVU393218:WVU393259 M458754:M458795 JI458754:JI458795 TE458754:TE458795 ADA458754:ADA458795 AMW458754:AMW458795 AWS458754:AWS458795 BGO458754:BGO458795 BQK458754:BQK458795 CAG458754:CAG458795 CKC458754:CKC458795 CTY458754:CTY458795 DDU458754:DDU458795 DNQ458754:DNQ458795 DXM458754:DXM458795 EHI458754:EHI458795 ERE458754:ERE458795 FBA458754:FBA458795 FKW458754:FKW458795 FUS458754:FUS458795 GEO458754:GEO458795 GOK458754:GOK458795 GYG458754:GYG458795 HIC458754:HIC458795 HRY458754:HRY458795 IBU458754:IBU458795 ILQ458754:ILQ458795 IVM458754:IVM458795 JFI458754:JFI458795 JPE458754:JPE458795 JZA458754:JZA458795 KIW458754:KIW458795 KSS458754:KSS458795 LCO458754:LCO458795 LMK458754:LMK458795 LWG458754:LWG458795 MGC458754:MGC458795 MPY458754:MPY458795 MZU458754:MZU458795 NJQ458754:NJQ458795 NTM458754:NTM458795 ODI458754:ODI458795 ONE458754:ONE458795 OXA458754:OXA458795 PGW458754:PGW458795 PQS458754:PQS458795 QAO458754:QAO458795 QKK458754:QKK458795 QUG458754:QUG458795 REC458754:REC458795 RNY458754:RNY458795 RXU458754:RXU458795 SHQ458754:SHQ458795 SRM458754:SRM458795 TBI458754:TBI458795 TLE458754:TLE458795 TVA458754:TVA458795 UEW458754:UEW458795 UOS458754:UOS458795 UYO458754:UYO458795 VIK458754:VIK458795 VSG458754:VSG458795 WCC458754:WCC458795 WLY458754:WLY458795 WVU458754:WVU458795 M524290:M524331 JI524290:JI524331 TE524290:TE524331 ADA524290:ADA524331 AMW524290:AMW524331 AWS524290:AWS524331 BGO524290:BGO524331 BQK524290:BQK524331 CAG524290:CAG524331 CKC524290:CKC524331 CTY524290:CTY524331 DDU524290:DDU524331 DNQ524290:DNQ524331 DXM524290:DXM524331 EHI524290:EHI524331 ERE524290:ERE524331 FBA524290:FBA524331 FKW524290:FKW524331 FUS524290:FUS524331 GEO524290:GEO524331 GOK524290:GOK524331 GYG524290:GYG524331 HIC524290:HIC524331 HRY524290:HRY524331 IBU524290:IBU524331 ILQ524290:ILQ524331 IVM524290:IVM524331 JFI524290:JFI524331 JPE524290:JPE524331 JZA524290:JZA524331 KIW524290:KIW524331 KSS524290:KSS524331 LCO524290:LCO524331 LMK524290:LMK524331 LWG524290:LWG524331 MGC524290:MGC524331 MPY524290:MPY524331 MZU524290:MZU524331 NJQ524290:NJQ524331 NTM524290:NTM524331 ODI524290:ODI524331 ONE524290:ONE524331 OXA524290:OXA524331 PGW524290:PGW524331 PQS524290:PQS524331 QAO524290:QAO524331 QKK524290:QKK524331 QUG524290:QUG524331 REC524290:REC524331 RNY524290:RNY524331 RXU524290:RXU524331 SHQ524290:SHQ524331 SRM524290:SRM524331 TBI524290:TBI524331 TLE524290:TLE524331 TVA524290:TVA524331 UEW524290:UEW524331 UOS524290:UOS524331 UYO524290:UYO524331 VIK524290:VIK524331 VSG524290:VSG524331 WCC524290:WCC524331 WLY524290:WLY524331 WVU524290:WVU524331 M589826:M589867 JI589826:JI589867 TE589826:TE589867 ADA589826:ADA589867 AMW589826:AMW589867 AWS589826:AWS589867 BGO589826:BGO589867 BQK589826:BQK589867 CAG589826:CAG589867 CKC589826:CKC589867 CTY589826:CTY589867 DDU589826:DDU589867 DNQ589826:DNQ589867 DXM589826:DXM589867 EHI589826:EHI589867 ERE589826:ERE589867 FBA589826:FBA589867 FKW589826:FKW589867 FUS589826:FUS589867 GEO589826:GEO589867 GOK589826:GOK589867 GYG589826:GYG589867 HIC589826:HIC589867 HRY589826:HRY589867 IBU589826:IBU589867 ILQ589826:ILQ589867 IVM589826:IVM589867 JFI589826:JFI589867 JPE589826:JPE589867 JZA589826:JZA589867 KIW589826:KIW589867 KSS589826:KSS589867 LCO589826:LCO589867 LMK589826:LMK589867 LWG589826:LWG589867 MGC589826:MGC589867 MPY589826:MPY589867 MZU589826:MZU589867 NJQ589826:NJQ589867 NTM589826:NTM589867 ODI589826:ODI589867 ONE589826:ONE589867 OXA589826:OXA589867 PGW589826:PGW589867 PQS589826:PQS589867 QAO589826:QAO589867 QKK589826:QKK589867 QUG589826:QUG589867 REC589826:REC589867 RNY589826:RNY589867 RXU589826:RXU589867 SHQ589826:SHQ589867 SRM589826:SRM589867 TBI589826:TBI589867 TLE589826:TLE589867 TVA589826:TVA589867 UEW589826:UEW589867 UOS589826:UOS589867 UYO589826:UYO589867 VIK589826:VIK589867 VSG589826:VSG589867 WCC589826:WCC589867 WLY589826:WLY589867 WVU589826:WVU589867 M655362:M655403 JI655362:JI655403 TE655362:TE655403 ADA655362:ADA655403 AMW655362:AMW655403 AWS655362:AWS655403 BGO655362:BGO655403 BQK655362:BQK655403 CAG655362:CAG655403 CKC655362:CKC655403 CTY655362:CTY655403 DDU655362:DDU655403 DNQ655362:DNQ655403 DXM655362:DXM655403 EHI655362:EHI655403 ERE655362:ERE655403 FBA655362:FBA655403 FKW655362:FKW655403 FUS655362:FUS655403 GEO655362:GEO655403 GOK655362:GOK655403 GYG655362:GYG655403 HIC655362:HIC655403 HRY655362:HRY655403 IBU655362:IBU655403 ILQ655362:ILQ655403 IVM655362:IVM655403 JFI655362:JFI655403 JPE655362:JPE655403 JZA655362:JZA655403 KIW655362:KIW655403 KSS655362:KSS655403 LCO655362:LCO655403 LMK655362:LMK655403 LWG655362:LWG655403 MGC655362:MGC655403 MPY655362:MPY655403 MZU655362:MZU655403 NJQ655362:NJQ655403 NTM655362:NTM655403 ODI655362:ODI655403 ONE655362:ONE655403 OXA655362:OXA655403 PGW655362:PGW655403 PQS655362:PQS655403 QAO655362:QAO655403 QKK655362:QKK655403 QUG655362:QUG655403 REC655362:REC655403 RNY655362:RNY655403 RXU655362:RXU655403 SHQ655362:SHQ655403 SRM655362:SRM655403 TBI655362:TBI655403 TLE655362:TLE655403 TVA655362:TVA655403 UEW655362:UEW655403 UOS655362:UOS655403 UYO655362:UYO655403 VIK655362:VIK655403 VSG655362:VSG655403 WCC655362:WCC655403 WLY655362:WLY655403 WVU655362:WVU655403 M720898:M720939 JI720898:JI720939 TE720898:TE720939 ADA720898:ADA720939 AMW720898:AMW720939 AWS720898:AWS720939 BGO720898:BGO720939 BQK720898:BQK720939 CAG720898:CAG720939 CKC720898:CKC720939 CTY720898:CTY720939 DDU720898:DDU720939 DNQ720898:DNQ720939 DXM720898:DXM720939 EHI720898:EHI720939 ERE720898:ERE720939 FBA720898:FBA720939 FKW720898:FKW720939 FUS720898:FUS720939 GEO720898:GEO720939 GOK720898:GOK720939 GYG720898:GYG720939 HIC720898:HIC720939 HRY720898:HRY720939 IBU720898:IBU720939 ILQ720898:ILQ720939 IVM720898:IVM720939 JFI720898:JFI720939 JPE720898:JPE720939 JZA720898:JZA720939 KIW720898:KIW720939 KSS720898:KSS720939 LCO720898:LCO720939 LMK720898:LMK720939 LWG720898:LWG720939 MGC720898:MGC720939 MPY720898:MPY720939 MZU720898:MZU720939 NJQ720898:NJQ720939 NTM720898:NTM720939 ODI720898:ODI720939 ONE720898:ONE720939 OXA720898:OXA720939 PGW720898:PGW720939 PQS720898:PQS720939 QAO720898:QAO720939 QKK720898:QKK720939 QUG720898:QUG720939 REC720898:REC720939 RNY720898:RNY720939 RXU720898:RXU720939 SHQ720898:SHQ720939 SRM720898:SRM720939 TBI720898:TBI720939 TLE720898:TLE720939 TVA720898:TVA720939 UEW720898:UEW720939 UOS720898:UOS720939 UYO720898:UYO720939 VIK720898:VIK720939 VSG720898:VSG720939 WCC720898:WCC720939 WLY720898:WLY720939 WVU720898:WVU720939 M786434:M786475 JI786434:JI786475 TE786434:TE786475 ADA786434:ADA786475 AMW786434:AMW786475 AWS786434:AWS786475 BGO786434:BGO786475 BQK786434:BQK786475 CAG786434:CAG786475 CKC786434:CKC786475 CTY786434:CTY786475 DDU786434:DDU786475 DNQ786434:DNQ786475 DXM786434:DXM786475 EHI786434:EHI786475 ERE786434:ERE786475 FBA786434:FBA786475 FKW786434:FKW786475 FUS786434:FUS786475 GEO786434:GEO786475 GOK786434:GOK786475 GYG786434:GYG786475 HIC786434:HIC786475 HRY786434:HRY786475 IBU786434:IBU786475 ILQ786434:ILQ786475 IVM786434:IVM786475 JFI786434:JFI786475 JPE786434:JPE786475 JZA786434:JZA786475 KIW786434:KIW786475 KSS786434:KSS786475 LCO786434:LCO786475 LMK786434:LMK786475 LWG786434:LWG786475 MGC786434:MGC786475 MPY786434:MPY786475 MZU786434:MZU786475 NJQ786434:NJQ786475 NTM786434:NTM786475 ODI786434:ODI786475 ONE786434:ONE786475 OXA786434:OXA786475 PGW786434:PGW786475 PQS786434:PQS786475 QAO786434:QAO786475 QKK786434:QKK786475 QUG786434:QUG786475 REC786434:REC786475 RNY786434:RNY786475 RXU786434:RXU786475 SHQ786434:SHQ786475 SRM786434:SRM786475 TBI786434:TBI786475 TLE786434:TLE786475 TVA786434:TVA786475 UEW786434:UEW786475 UOS786434:UOS786475 UYO786434:UYO786475 VIK786434:VIK786475 VSG786434:VSG786475 WCC786434:WCC786475 WLY786434:WLY786475 WVU786434:WVU786475 M851970:M852011 JI851970:JI852011 TE851970:TE852011 ADA851970:ADA852011 AMW851970:AMW852011 AWS851970:AWS852011 BGO851970:BGO852011 BQK851970:BQK852011 CAG851970:CAG852011 CKC851970:CKC852011 CTY851970:CTY852011 DDU851970:DDU852011 DNQ851970:DNQ852011 DXM851970:DXM852011 EHI851970:EHI852011 ERE851970:ERE852011 FBA851970:FBA852011 FKW851970:FKW852011 FUS851970:FUS852011 GEO851970:GEO852011 GOK851970:GOK852011 GYG851970:GYG852011 HIC851970:HIC852011 HRY851970:HRY852011 IBU851970:IBU852011 ILQ851970:ILQ852011 IVM851970:IVM852011 JFI851970:JFI852011 JPE851970:JPE852011 JZA851970:JZA852011 KIW851970:KIW852011 KSS851970:KSS852011 LCO851970:LCO852011 LMK851970:LMK852011 LWG851970:LWG852011 MGC851970:MGC852011 MPY851970:MPY852011 MZU851970:MZU852011 NJQ851970:NJQ852011 NTM851970:NTM852011 ODI851970:ODI852011 ONE851970:ONE852011 OXA851970:OXA852011 PGW851970:PGW852011 PQS851970:PQS852011 QAO851970:QAO852011 QKK851970:QKK852011 QUG851970:QUG852011 REC851970:REC852011 RNY851970:RNY852011 RXU851970:RXU852011 SHQ851970:SHQ852011 SRM851970:SRM852011 TBI851970:TBI852011 TLE851970:TLE852011 TVA851970:TVA852011 UEW851970:UEW852011 UOS851970:UOS852011 UYO851970:UYO852011 VIK851970:VIK852011 VSG851970:VSG852011 WCC851970:WCC852011 WLY851970:WLY852011 WVU851970:WVU852011 M917506:M917547 JI917506:JI917547 TE917506:TE917547 ADA917506:ADA917547 AMW917506:AMW917547 AWS917506:AWS917547 BGO917506:BGO917547 BQK917506:BQK917547 CAG917506:CAG917547 CKC917506:CKC917547 CTY917506:CTY917547 DDU917506:DDU917547 DNQ917506:DNQ917547 DXM917506:DXM917547 EHI917506:EHI917547 ERE917506:ERE917547 FBA917506:FBA917547 FKW917506:FKW917547 FUS917506:FUS917547 GEO917506:GEO917547 GOK917506:GOK917547 GYG917506:GYG917547 HIC917506:HIC917547 HRY917506:HRY917547 IBU917506:IBU917547 ILQ917506:ILQ917547 IVM917506:IVM917547 JFI917506:JFI917547 JPE917506:JPE917547 JZA917506:JZA917547 KIW917506:KIW917547 KSS917506:KSS917547 LCO917506:LCO917547 LMK917506:LMK917547 LWG917506:LWG917547 MGC917506:MGC917547 MPY917506:MPY917547 MZU917506:MZU917547 NJQ917506:NJQ917547 NTM917506:NTM917547 ODI917506:ODI917547 ONE917506:ONE917547 OXA917506:OXA917547 PGW917506:PGW917547 PQS917506:PQS917547 QAO917506:QAO917547 QKK917506:QKK917547 QUG917506:QUG917547 REC917506:REC917547 RNY917506:RNY917547 RXU917506:RXU917547 SHQ917506:SHQ917547 SRM917506:SRM917547 TBI917506:TBI917547 TLE917506:TLE917547 TVA917506:TVA917547 UEW917506:UEW917547 UOS917506:UOS917547 UYO917506:UYO917547 VIK917506:VIK917547 VSG917506:VSG917547 WCC917506:WCC917547 WLY917506:WLY917547 WVU917506:WVU917547 M983042:M983083 JI983042:JI983083 TE983042:TE983083 ADA983042:ADA983083 AMW983042:AMW983083 AWS983042:AWS983083 BGO983042:BGO983083 BQK983042:BQK983083 CAG983042:CAG983083 CKC983042:CKC983083 CTY983042:CTY983083 DDU983042:DDU983083 DNQ983042:DNQ983083 DXM983042:DXM983083 EHI983042:EHI983083 ERE983042:ERE983083 FBA983042:FBA983083 FKW983042:FKW983083 FUS983042:FUS983083 GEO983042:GEO983083 GOK983042:GOK983083 GYG983042:GYG983083 HIC983042:HIC983083 HRY983042:HRY983083 IBU983042:IBU983083 ILQ983042:ILQ983083 IVM983042:IVM983083 JFI983042:JFI983083 JPE983042:JPE983083 JZA983042:JZA983083 KIW983042:KIW983083 KSS983042:KSS983083 LCO983042:LCO983083 LMK983042:LMK983083 LWG983042:LWG983083 MGC983042:MGC983083 MPY983042:MPY983083 MZU983042:MZU983083 NJQ983042:NJQ983083 NTM983042:NTM983083 ODI983042:ODI983083 ONE983042:ONE983083 OXA983042:OXA983083 PGW983042:PGW983083 PQS983042:PQS983083 QAO983042:QAO983083 QKK983042:QKK983083 QUG983042:QUG983083 REC983042:REC983083 RNY983042:RNY983083 RXU983042:RXU983083 SHQ983042:SHQ983083 SRM983042:SRM983083 TBI983042:TBI983083 TLE983042:TLE983083 TVA983042:TVA983083 UEW983042:UEW983083 UOS983042:UOS983083 UYO983042:UYO983083 VIK983042:VIK983083 VSG983042:VSG983083 WCC983042:WCC983083 WLY983042:WLY983083 WVU983042:WVU983083">
      <formula1>Discretionary1</formula1>
    </dataValidation>
    <dataValidation type="list" allowBlank="1" showInputMessage="1" showErrorMessage="1" sqref="K2:K43 JG2:JG43 TC2:TC43 ACY2:ACY43 AMU2:AMU43 AWQ2:AWQ43 BGM2:BGM43 BQI2:BQI43 CAE2:CAE43 CKA2:CKA43 CTW2:CTW43 DDS2:DDS43 DNO2:DNO43 DXK2:DXK43 EHG2:EHG43 ERC2:ERC43 FAY2:FAY43 FKU2:FKU43 FUQ2:FUQ43 GEM2:GEM43 GOI2:GOI43 GYE2:GYE43 HIA2:HIA43 HRW2:HRW43 IBS2:IBS43 ILO2:ILO43 IVK2:IVK43 JFG2:JFG43 JPC2:JPC43 JYY2:JYY43 KIU2:KIU43 KSQ2:KSQ43 LCM2:LCM43 LMI2:LMI43 LWE2:LWE43 MGA2:MGA43 MPW2:MPW43 MZS2:MZS43 NJO2:NJO43 NTK2:NTK43 ODG2:ODG43 ONC2:ONC43 OWY2:OWY43 PGU2:PGU43 PQQ2:PQQ43 QAM2:QAM43 QKI2:QKI43 QUE2:QUE43 REA2:REA43 RNW2:RNW43 RXS2:RXS43 SHO2:SHO43 SRK2:SRK43 TBG2:TBG43 TLC2:TLC43 TUY2:TUY43 UEU2:UEU43 UOQ2:UOQ43 UYM2:UYM43 VII2:VII43 VSE2:VSE43 WCA2:WCA43 WLW2:WLW43 WVS2:WVS43 K65538:K65579 JG65538:JG65579 TC65538:TC65579 ACY65538:ACY65579 AMU65538:AMU65579 AWQ65538:AWQ65579 BGM65538:BGM65579 BQI65538:BQI65579 CAE65538:CAE65579 CKA65538:CKA65579 CTW65538:CTW65579 DDS65538:DDS65579 DNO65538:DNO65579 DXK65538:DXK65579 EHG65538:EHG65579 ERC65538:ERC65579 FAY65538:FAY65579 FKU65538:FKU65579 FUQ65538:FUQ65579 GEM65538:GEM65579 GOI65538:GOI65579 GYE65538:GYE65579 HIA65538:HIA65579 HRW65538:HRW65579 IBS65538:IBS65579 ILO65538:ILO65579 IVK65538:IVK65579 JFG65538:JFG65579 JPC65538:JPC65579 JYY65538:JYY65579 KIU65538:KIU65579 KSQ65538:KSQ65579 LCM65538:LCM65579 LMI65538:LMI65579 LWE65538:LWE65579 MGA65538:MGA65579 MPW65538:MPW65579 MZS65538:MZS65579 NJO65538:NJO65579 NTK65538:NTK65579 ODG65538:ODG65579 ONC65538:ONC65579 OWY65538:OWY65579 PGU65538:PGU65579 PQQ65538:PQQ65579 QAM65538:QAM65579 QKI65538:QKI65579 QUE65538:QUE65579 REA65538:REA65579 RNW65538:RNW65579 RXS65538:RXS65579 SHO65538:SHO65579 SRK65538:SRK65579 TBG65538:TBG65579 TLC65538:TLC65579 TUY65538:TUY65579 UEU65538:UEU65579 UOQ65538:UOQ65579 UYM65538:UYM65579 VII65538:VII65579 VSE65538:VSE65579 WCA65538:WCA65579 WLW65538:WLW65579 WVS65538:WVS65579 K131074:K131115 JG131074:JG131115 TC131074:TC131115 ACY131074:ACY131115 AMU131074:AMU131115 AWQ131074:AWQ131115 BGM131074:BGM131115 BQI131074:BQI131115 CAE131074:CAE131115 CKA131074:CKA131115 CTW131074:CTW131115 DDS131074:DDS131115 DNO131074:DNO131115 DXK131074:DXK131115 EHG131074:EHG131115 ERC131074:ERC131115 FAY131074:FAY131115 FKU131074:FKU131115 FUQ131074:FUQ131115 GEM131074:GEM131115 GOI131074:GOI131115 GYE131074:GYE131115 HIA131074:HIA131115 HRW131074:HRW131115 IBS131074:IBS131115 ILO131074:ILO131115 IVK131074:IVK131115 JFG131074:JFG131115 JPC131074:JPC131115 JYY131074:JYY131115 KIU131074:KIU131115 KSQ131074:KSQ131115 LCM131074:LCM131115 LMI131074:LMI131115 LWE131074:LWE131115 MGA131074:MGA131115 MPW131074:MPW131115 MZS131074:MZS131115 NJO131074:NJO131115 NTK131074:NTK131115 ODG131074:ODG131115 ONC131074:ONC131115 OWY131074:OWY131115 PGU131074:PGU131115 PQQ131074:PQQ131115 QAM131074:QAM131115 QKI131074:QKI131115 QUE131074:QUE131115 REA131074:REA131115 RNW131074:RNW131115 RXS131074:RXS131115 SHO131074:SHO131115 SRK131074:SRK131115 TBG131074:TBG131115 TLC131074:TLC131115 TUY131074:TUY131115 UEU131074:UEU131115 UOQ131074:UOQ131115 UYM131074:UYM131115 VII131074:VII131115 VSE131074:VSE131115 WCA131074:WCA131115 WLW131074:WLW131115 WVS131074:WVS131115 K196610:K196651 JG196610:JG196651 TC196610:TC196651 ACY196610:ACY196651 AMU196610:AMU196651 AWQ196610:AWQ196651 BGM196610:BGM196651 BQI196610:BQI196651 CAE196610:CAE196651 CKA196610:CKA196651 CTW196610:CTW196651 DDS196610:DDS196651 DNO196610:DNO196651 DXK196610:DXK196651 EHG196610:EHG196651 ERC196610:ERC196651 FAY196610:FAY196651 FKU196610:FKU196651 FUQ196610:FUQ196651 GEM196610:GEM196651 GOI196610:GOI196651 GYE196610:GYE196651 HIA196610:HIA196651 HRW196610:HRW196651 IBS196610:IBS196651 ILO196610:ILO196651 IVK196610:IVK196651 JFG196610:JFG196651 JPC196610:JPC196651 JYY196610:JYY196651 KIU196610:KIU196651 KSQ196610:KSQ196651 LCM196610:LCM196651 LMI196610:LMI196651 LWE196610:LWE196651 MGA196610:MGA196651 MPW196610:MPW196651 MZS196610:MZS196651 NJO196610:NJO196651 NTK196610:NTK196651 ODG196610:ODG196651 ONC196610:ONC196651 OWY196610:OWY196651 PGU196610:PGU196651 PQQ196610:PQQ196651 QAM196610:QAM196651 QKI196610:QKI196651 QUE196610:QUE196651 REA196610:REA196651 RNW196610:RNW196651 RXS196610:RXS196651 SHO196610:SHO196651 SRK196610:SRK196651 TBG196610:TBG196651 TLC196610:TLC196651 TUY196610:TUY196651 UEU196610:UEU196651 UOQ196610:UOQ196651 UYM196610:UYM196651 VII196610:VII196651 VSE196610:VSE196651 WCA196610:WCA196651 WLW196610:WLW196651 WVS196610:WVS196651 K262146:K262187 JG262146:JG262187 TC262146:TC262187 ACY262146:ACY262187 AMU262146:AMU262187 AWQ262146:AWQ262187 BGM262146:BGM262187 BQI262146:BQI262187 CAE262146:CAE262187 CKA262146:CKA262187 CTW262146:CTW262187 DDS262146:DDS262187 DNO262146:DNO262187 DXK262146:DXK262187 EHG262146:EHG262187 ERC262146:ERC262187 FAY262146:FAY262187 FKU262146:FKU262187 FUQ262146:FUQ262187 GEM262146:GEM262187 GOI262146:GOI262187 GYE262146:GYE262187 HIA262146:HIA262187 HRW262146:HRW262187 IBS262146:IBS262187 ILO262146:ILO262187 IVK262146:IVK262187 JFG262146:JFG262187 JPC262146:JPC262187 JYY262146:JYY262187 KIU262146:KIU262187 KSQ262146:KSQ262187 LCM262146:LCM262187 LMI262146:LMI262187 LWE262146:LWE262187 MGA262146:MGA262187 MPW262146:MPW262187 MZS262146:MZS262187 NJO262146:NJO262187 NTK262146:NTK262187 ODG262146:ODG262187 ONC262146:ONC262187 OWY262146:OWY262187 PGU262146:PGU262187 PQQ262146:PQQ262187 QAM262146:QAM262187 QKI262146:QKI262187 QUE262146:QUE262187 REA262146:REA262187 RNW262146:RNW262187 RXS262146:RXS262187 SHO262146:SHO262187 SRK262146:SRK262187 TBG262146:TBG262187 TLC262146:TLC262187 TUY262146:TUY262187 UEU262146:UEU262187 UOQ262146:UOQ262187 UYM262146:UYM262187 VII262146:VII262187 VSE262146:VSE262187 WCA262146:WCA262187 WLW262146:WLW262187 WVS262146:WVS262187 K327682:K327723 JG327682:JG327723 TC327682:TC327723 ACY327682:ACY327723 AMU327682:AMU327723 AWQ327682:AWQ327723 BGM327682:BGM327723 BQI327682:BQI327723 CAE327682:CAE327723 CKA327682:CKA327723 CTW327682:CTW327723 DDS327682:DDS327723 DNO327682:DNO327723 DXK327682:DXK327723 EHG327682:EHG327723 ERC327682:ERC327723 FAY327682:FAY327723 FKU327682:FKU327723 FUQ327682:FUQ327723 GEM327682:GEM327723 GOI327682:GOI327723 GYE327682:GYE327723 HIA327682:HIA327723 HRW327682:HRW327723 IBS327682:IBS327723 ILO327682:ILO327723 IVK327682:IVK327723 JFG327682:JFG327723 JPC327682:JPC327723 JYY327682:JYY327723 KIU327682:KIU327723 KSQ327682:KSQ327723 LCM327682:LCM327723 LMI327682:LMI327723 LWE327682:LWE327723 MGA327682:MGA327723 MPW327682:MPW327723 MZS327682:MZS327723 NJO327682:NJO327723 NTK327682:NTK327723 ODG327682:ODG327723 ONC327682:ONC327723 OWY327682:OWY327723 PGU327682:PGU327723 PQQ327682:PQQ327723 QAM327682:QAM327723 QKI327682:QKI327723 QUE327682:QUE327723 REA327682:REA327723 RNW327682:RNW327723 RXS327682:RXS327723 SHO327682:SHO327723 SRK327682:SRK327723 TBG327682:TBG327723 TLC327682:TLC327723 TUY327682:TUY327723 UEU327682:UEU327723 UOQ327682:UOQ327723 UYM327682:UYM327723 VII327682:VII327723 VSE327682:VSE327723 WCA327682:WCA327723 WLW327682:WLW327723 WVS327682:WVS327723 K393218:K393259 JG393218:JG393259 TC393218:TC393259 ACY393218:ACY393259 AMU393218:AMU393259 AWQ393218:AWQ393259 BGM393218:BGM393259 BQI393218:BQI393259 CAE393218:CAE393259 CKA393218:CKA393259 CTW393218:CTW393259 DDS393218:DDS393259 DNO393218:DNO393259 DXK393218:DXK393259 EHG393218:EHG393259 ERC393218:ERC393259 FAY393218:FAY393259 FKU393218:FKU393259 FUQ393218:FUQ393259 GEM393218:GEM393259 GOI393218:GOI393259 GYE393218:GYE393259 HIA393218:HIA393259 HRW393218:HRW393259 IBS393218:IBS393259 ILO393218:ILO393259 IVK393218:IVK393259 JFG393218:JFG393259 JPC393218:JPC393259 JYY393218:JYY393259 KIU393218:KIU393259 KSQ393218:KSQ393259 LCM393218:LCM393259 LMI393218:LMI393259 LWE393218:LWE393259 MGA393218:MGA393259 MPW393218:MPW393259 MZS393218:MZS393259 NJO393218:NJO393259 NTK393218:NTK393259 ODG393218:ODG393259 ONC393218:ONC393259 OWY393218:OWY393259 PGU393218:PGU393259 PQQ393218:PQQ393259 QAM393218:QAM393259 QKI393218:QKI393259 QUE393218:QUE393259 REA393218:REA393259 RNW393218:RNW393259 RXS393218:RXS393259 SHO393218:SHO393259 SRK393218:SRK393259 TBG393218:TBG393259 TLC393218:TLC393259 TUY393218:TUY393259 UEU393218:UEU393259 UOQ393218:UOQ393259 UYM393218:UYM393259 VII393218:VII393259 VSE393218:VSE393259 WCA393218:WCA393259 WLW393218:WLW393259 WVS393218:WVS393259 K458754:K458795 JG458754:JG458795 TC458754:TC458795 ACY458754:ACY458795 AMU458754:AMU458795 AWQ458754:AWQ458795 BGM458754:BGM458795 BQI458754:BQI458795 CAE458754:CAE458795 CKA458754:CKA458795 CTW458754:CTW458795 DDS458754:DDS458795 DNO458754:DNO458795 DXK458754:DXK458795 EHG458754:EHG458795 ERC458754:ERC458795 FAY458754:FAY458795 FKU458754:FKU458795 FUQ458754:FUQ458795 GEM458754:GEM458795 GOI458754:GOI458795 GYE458754:GYE458795 HIA458754:HIA458795 HRW458754:HRW458795 IBS458754:IBS458795 ILO458754:ILO458795 IVK458754:IVK458795 JFG458754:JFG458795 JPC458754:JPC458795 JYY458754:JYY458795 KIU458754:KIU458795 KSQ458754:KSQ458795 LCM458754:LCM458795 LMI458754:LMI458795 LWE458754:LWE458795 MGA458754:MGA458795 MPW458754:MPW458795 MZS458754:MZS458795 NJO458754:NJO458795 NTK458754:NTK458795 ODG458754:ODG458795 ONC458754:ONC458795 OWY458754:OWY458795 PGU458754:PGU458795 PQQ458754:PQQ458795 QAM458754:QAM458795 QKI458754:QKI458795 QUE458754:QUE458795 REA458754:REA458795 RNW458754:RNW458795 RXS458754:RXS458795 SHO458754:SHO458795 SRK458754:SRK458795 TBG458754:TBG458795 TLC458754:TLC458795 TUY458754:TUY458795 UEU458754:UEU458795 UOQ458754:UOQ458795 UYM458754:UYM458795 VII458754:VII458795 VSE458754:VSE458795 WCA458754:WCA458795 WLW458754:WLW458795 WVS458754:WVS458795 K524290:K524331 JG524290:JG524331 TC524290:TC524331 ACY524290:ACY524331 AMU524290:AMU524331 AWQ524290:AWQ524331 BGM524290:BGM524331 BQI524290:BQI524331 CAE524290:CAE524331 CKA524290:CKA524331 CTW524290:CTW524331 DDS524290:DDS524331 DNO524290:DNO524331 DXK524290:DXK524331 EHG524290:EHG524331 ERC524290:ERC524331 FAY524290:FAY524331 FKU524290:FKU524331 FUQ524290:FUQ524331 GEM524290:GEM524331 GOI524290:GOI524331 GYE524290:GYE524331 HIA524290:HIA524331 HRW524290:HRW524331 IBS524290:IBS524331 ILO524290:ILO524331 IVK524290:IVK524331 JFG524290:JFG524331 JPC524290:JPC524331 JYY524290:JYY524331 KIU524290:KIU524331 KSQ524290:KSQ524331 LCM524290:LCM524331 LMI524290:LMI524331 LWE524290:LWE524331 MGA524290:MGA524331 MPW524290:MPW524331 MZS524290:MZS524331 NJO524290:NJO524331 NTK524290:NTK524331 ODG524290:ODG524331 ONC524290:ONC524331 OWY524290:OWY524331 PGU524290:PGU524331 PQQ524290:PQQ524331 QAM524290:QAM524331 QKI524290:QKI524331 QUE524290:QUE524331 REA524290:REA524331 RNW524290:RNW524331 RXS524290:RXS524331 SHO524290:SHO524331 SRK524290:SRK524331 TBG524290:TBG524331 TLC524290:TLC524331 TUY524290:TUY524331 UEU524290:UEU524331 UOQ524290:UOQ524331 UYM524290:UYM524331 VII524290:VII524331 VSE524290:VSE524331 WCA524290:WCA524331 WLW524290:WLW524331 WVS524290:WVS524331 K589826:K589867 JG589826:JG589867 TC589826:TC589867 ACY589826:ACY589867 AMU589826:AMU589867 AWQ589826:AWQ589867 BGM589826:BGM589867 BQI589826:BQI589867 CAE589826:CAE589867 CKA589826:CKA589867 CTW589826:CTW589867 DDS589826:DDS589867 DNO589826:DNO589867 DXK589826:DXK589867 EHG589826:EHG589867 ERC589826:ERC589867 FAY589826:FAY589867 FKU589826:FKU589867 FUQ589826:FUQ589867 GEM589826:GEM589867 GOI589826:GOI589867 GYE589826:GYE589867 HIA589826:HIA589867 HRW589826:HRW589867 IBS589826:IBS589867 ILO589826:ILO589867 IVK589826:IVK589867 JFG589826:JFG589867 JPC589826:JPC589867 JYY589826:JYY589867 KIU589826:KIU589867 KSQ589826:KSQ589867 LCM589826:LCM589867 LMI589826:LMI589867 LWE589826:LWE589867 MGA589826:MGA589867 MPW589826:MPW589867 MZS589826:MZS589867 NJO589826:NJO589867 NTK589826:NTK589867 ODG589826:ODG589867 ONC589826:ONC589867 OWY589826:OWY589867 PGU589826:PGU589867 PQQ589826:PQQ589867 QAM589826:QAM589867 QKI589826:QKI589867 QUE589826:QUE589867 REA589826:REA589867 RNW589826:RNW589867 RXS589826:RXS589867 SHO589826:SHO589867 SRK589826:SRK589867 TBG589826:TBG589867 TLC589826:TLC589867 TUY589826:TUY589867 UEU589826:UEU589867 UOQ589826:UOQ589867 UYM589826:UYM589867 VII589826:VII589867 VSE589826:VSE589867 WCA589826:WCA589867 WLW589826:WLW589867 WVS589826:WVS589867 K655362:K655403 JG655362:JG655403 TC655362:TC655403 ACY655362:ACY655403 AMU655362:AMU655403 AWQ655362:AWQ655403 BGM655362:BGM655403 BQI655362:BQI655403 CAE655362:CAE655403 CKA655362:CKA655403 CTW655362:CTW655403 DDS655362:DDS655403 DNO655362:DNO655403 DXK655362:DXK655403 EHG655362:EHG655403 ERC655362:ERC655403 FAY655362:FAY655403 FKU655362:FKU655403 FUQ655362:FUQ655403 GEM655362:GEM655403 GOI655362:GOI655403 GYE655362:GYE655403 HIA655362:HIA655403 HRW655362:HRW655403 IBS655362:IBS655403 ILO655362:ILO655403 IVK655362:IVK655403 JFG655362:JFG655403 JPC655362:JPC655403 JYY655362:JYY655403 KIU655362:KIU655403 KSQ655362:KSQ655403 LCM655362:LCM655403 LMI655362:LMI655403 LWE655362:LWE655403 MGA655362:MGA655403 MPW655362:MPW655403 MZS655362:MZS655403 NJO655362:NJO655403 NTK655362:NTK655403 ODG655362:ODG655403 ONC655362:ONC655403 OWY655362:OWY655403 PGU655362:PGU655403 PQQ655362:PQQ655403 QAM655362:QAM655403 QKI655362:QKI655403 QUE655362:QUE655403 REA655362:REA655403 RNW655362:RNW655403 RXS655362:RXS655403 SHO655362:SHO655403 SRK655362:SRK655403 TBG655362:TBG655403 TLC655362:TLC655403 TUY655362:TUY655403 UEU655362:UEU655403 UOQ655362:UOQ655403 UYM655362:UYM655403 VII655362:VII655403 VSE655362:VSE655403 WCA655362:WCA655403 WLW655362:WLW655403 WVS655362:WVS655403 K720898:K720939 JG720898:JG720939 TC720898:TC720939 ACY720898:ACY720939 AMU720898:AMU720939 AWQ720898:AWQ720939 BGM720898:BGM720939 BQI720898:BQI720939 CAE720898:CAE720939 CKA720898:CKA720939 CTW720898:CTW720939 DDS720898:DDS720939 DNO720898:DNO720939 DXK720898:DXK720939 EHG720898:EHG720939 ERC720898:ERC720939 FAY720898:FAY720939 FKU720898:FKU720939 FUQ720898:FUQ720939 GEM720898:GEM720939 GOI720898:GOI720939 GYE720898:GYE720939 HIA720898:HIA720939 HRW720898:HRW720939 IBS720898:IBS720939 ILO720898:ILO720939 IVK720898:IVK720939 JFG720898:JFG720939 JPC720898:JPC720939 JYY720898:JYY720939 KIU720898:KIU720939 KSQ720898:KSQ720939 LCM720898:LCM720939 LMI720898:LMI720939 LWE720898:LWE720939 MGA720898:MGA720939 MPW720898:MPW720939 MZS720898:MZS720939 NJO720898:NJO720939 NTK720898:NTK720939 ODG720898:ODG720939 ONC720898:ONC720939 OWY720898:OWY720939 PGU720898:PGU720939 PQQ720898:PQQ720939 QAM720898:QAM720939 QKI720898:QKI720939 QUE720898:QUE720939 REA720898:REA720939 RNW720898:RNW720939 RXS720898:RXS720939 SHO720898:SHO720939 SRK720898:SRK720939 TBG720898:TBG720939 TLC720898:TLC720939 TUY720898:TUY720939 UEU720898:UEU720939 UOQ720898:UOQ720939 UYM720898:UYM720939 VII720898:VII720939 VSE720898:VSE720939 WCA720898:WCA720939 WLW720898:WLW720939 WVS720898:WVS720939 K786434:K786475 JG786434:JG786475 TC786434:TC786475 ACY786434:ACY786475 AMU786434:AMU786475 AWQ786434:AWQ786475 BGM786434:BGM786475 BQI786434:BQI786475 CAE786434:CAE786475 CKA786434:CKA786475 CTW786434:CTW786475 DDS786434:DDS786475 DNO786434:DNO786475 DXK786434:DXK786475 EHG786434:EHG786475 ERC786434:ERC786475 FAY786434:FAY786475 FKU786434:FKU786475 FUQ786434:FUQ786475 GEM786434:GEM786475 GOI786434:GOI786475 GYE786434:GYE786475 HIA786434:HIA786475 HRW786434:HRW786475 IBS786434:IBS786475 ILO786434:ILO786475 IVK786434:IVK786475 JFG786434:JFG786475 JPC786434:JPC786475 JYY786434:JYY786475 KIU786434:KIU786475 KSQ786434:KSQ786475 LCM786434:LCM786475 LMI786434:LMI786475 LWE786434:LWE786475 MGA786434:MGA786475 MPW786434:MPW786475 MZS786434:MZS786475 NJO786434:NJO786475 NTK786434:NTK786475 ODG786434:ODG786475 ONC786434:ONC786475 OWY786434:OWY786475 PGU786434:PGU786475 PQQ786434:PQQ786475 QAM786434:QAM786475 QKI786434:QKI786475 QUE786434:QUE786475 REA786434:REA786475 RNW786434:RNW786475 RXS786434:RXS786475 SHO786434:SHO786475 SRK786434:SRK786475 TBG786434:TBG786475 TLC786434:TLC786475 TUY786434:TUY786475 UEU786434:UEU786475 UOQ786434:UOQ786475 UYM786434:UYM786475 VII786434:VII786475 VSE786434:VSE786475 WCA786434:WCA786475 WLW786434:WLW786475 WVS786434:WVS786475 K851970:K852011 JG851970:JG852011 TC851970:TC852011 ACY851970:ACY852011 AMU851970:AMU852011 AWQ851970:AWQ852011 BGM851970:BGM852011 BQI851970:BQI852011 CAE851970:CAE852011 CKA851970:CKA852011 CTW851970:CTW852011 DDS851970:DDS852011 DNO851970:DNO852011 DXK851970:DXK852011 EHG851970:EHG852011 ERC851970:ERC852011 FAY851970:FAY852011 FKU851970:FKU852011 FUQ851970:FUQ852011 GEM851970:GEM852011 GOI851970:GOI852011 GYE851970:GYE852011 HIA851970:HIA852011 HRW851970:HRW852011 IBS851970:IBS852011 ILO851970:ILO852011 IVK851970:IVK852011 JFG851970:JFG852011 JPC851970:JPC852011 JYY851970:JYY852011 KIU851970:KIU852011 KSQ851970:KSQ852011 LCM851970:LCM852011 LMI851970:LMI852011 LWE851970:LWE852011 MGA851970:MGA852011 MPW851970:MPW852011 MZS851970:MZS852011 NJO851970:NJO852011 NTK851970:NTK852011 ODG851970:ODG852011 ONC851970:ONC852011 OWY851970:OWY852011 PGU851970:PGU852011 PQQ851970:PQQ852011 QAM851970:QAM852011 QKI851970:QKI852011 QUE851970:QUE852011 REA851970:REA852011 RNW851970:RNW852011 RXS851970:RXS852011 SHO851970:SHO852011 SRK851970:SRK852011 TBG851970:TBG852011 TLC851970:TLC852011 TUY851970:TUY852011 UEU851970:UEU852011 UOQ851970:UOQ852011 UYM851970:UYM852011 VII851970:VII852011 VSE851970:VSE852011 WCA851970:WCA852011 WLW851970:WLW852011 WVS851970:WVS852011 K917506:K917547 JG917506:JG917547 TC917506:TC917547 ACY917506:ACY917547 AMU917506:AMU917547 AWQ917506:AWQ917547 BGM917506:BGM917547 BQI917506:BQI917547 CAE917506:CAE917547 CKA917506:CKA917547 CTW917506:CTW917547 DDS917506:DDS917547 DNO917506:DNO917547 DXK917506:DXK917547 EHG917506:EHG917547 ERC917506:ERC917547 FAY917506:FAY917547 FKU917506:FKU917547 FUQ917506:FUQ917547 GEM917506:GEM917547 GOI917506:GOI917547 GYE917506:GYE917547 HIA917506:HIA917547 HRW917506:HRW917547 IBS917506:IBS917547 ILO917506:ILO917547 IVK917506:IVK917547 JFG917506:JFG917547 JPC917506:JPC917547 JYY917506:JYY917547 KIU917506:KIU917547 KSQ917506:KSQ917547 LCM917506:LCM917547 LMI917506:LMI917547 LWE917506:LWE917547 MGA917506:MGA917547 MPW917506:MPW917547 MZS917506:MZS917547 NJO917506:NJO917547 NTK917506:NTK917547 ODG917506:ODG917547 ONC917506:ONC917547 OWY917506:OWY917547 PGU917506:PGU917547 PQQ917506:PQQ917547 QAM917506:QAM917547 QKI917506:QKI917547 QUE917506:QUE917547 REA917506:REA917547 RNW917506:RNW917547 RXS917506:RXS917547 SHO917506:SHO917547 SRK917506:SRK917547 TBG917506:TBG917547 TLC917506:TLC917547 TUY917506:TUY917547 UEU917506:UEU917547 UOQ917506:UOQ917547 UYM917506:UYM917547 VII917506:VII917547 VSE917506:VSE917547 WCA917506:WCA917547 WLW917506:WLW917547 WVS917506:WVS917547 K983042:K983083 JG983042:JG983083 TC983042:TC983083 ACY983042:ACY983083 AMU983042:AMU983083 AWQ983042:AWQ983083 BGM983042:BGM983083 BQI983042:BQI983083 CAE983042:CAE983083 CKA983042:CKA983083 CTW983042:CTW983083 DDS983042:DDS983083 DNO983042:DNO983083 DXK983042:DXK983083 EHG983042:EHG983083 ERC983042:ERC983083 FAY983042:FAY983083 FKU983042:FKU983083 FUQ983042:FUQ983083 GEM983042:GEM983083 GOI983042:GOI983083 GYE983042:GYE983083 HIA983042:HIA983083 HRW983042:HRW983083 IBS983042:IBS983083 ILO983042:ILO983083 IVK983042:IVK983083 JFG983042:JFG983083 JPC983042:JPC983083 JYY983042:JYY983083 KIU983042:KIU983083 KSQ983042:KSQ983083 LCM983042:LCM983083 LMI983042:LMI983083 LWE983042:LWE983083 MGA983042:MGA983083 MPW983042:MPW983083 MZS983042:MZS983083 NJO983042:NJO983083 NTK983042:NTK983083 ODG983042:ODG983083 ONC983042:ONC983083 OWY983042:OWY983083 PGU983042:PGU983083 PQQ983042:PQQ983083 QAM983042:QAM983083 QKI983042:QKI983083 QUE983042:QUE983083 REA983042:REA983083 RNW983042:RNW983083 RXS983042:RXS983083 SHO983042:SHO983083 SRK983042:SRK983083 TBG983042:TBG983083 TLC983042:TLC983083 TUY983042:TUY983083 UEU983042:UEU983083 UOQ983042:UOQ983083 UYM983042:UYM983083 VII983042:VII983083 VSE983042:VSE983083 WCA983042:WCA983083 WLW983042:WLW983083 WVS983042:WVS983083">
      <formula1>Fees1</formula1>
    </dataValidation>
    <dataValidation type="list" allowBlank="1" showInputMessage="1" showErrorMessage="1" sqref="I2:I43 JE2:JE43 TA2:TA43 ACW2:ACW43 AMS2:AMS43 AWO2:AWO43 BGK2:BGK43 BQG2:BQG43 CAC2:CAC43 CJY2:CJY43 CTU2:CTU43 DDQ2:DDQ43 DNM2:DNM43 DXI2:DXI43 EHE2:EHE43 ERA2:ERA43 FAW2:FAW43 FKS2:FKS43 FUO2:FUO43 GEK2:GEK43 GOG2:GOG43 GYC2:GYC43 HHY2:HHY43 HRU2:HRU43 IBQ2:IBQ43 ILM2:ILM43 IVI2:IVI43 JFE2:JFE43 JPA2:JPA43 JYW2:JYW43 KIS2:KIS43 KSO2:KSO43 LCK2:LCK43 LMG2:LMG43 LWC2:LWC43 MFY2:MFY43 MPU2:MPU43 MZQ2:MZQ43 NJM2:NJM43 NTI2:NTI43 ODE2:ODE43 ONA2:ONA43 OWW2:OWW43 PGS2:PGS43 PQO2:PQO43 QAK2:QAK43 QKG2:QKG43 QUC2:QUC43 RDY2:RDY43 RNU2:RNU43 RXQ2:RXQ43 SHM2:SHM43 SRI2:SRI43 TBE2:TBE43 TLA2:TLA43 TUW2:TUW43 UES2:UES43 UOO2:UOO43 UYK2:UYK43 VIG2:VIG43 VSC2:VSC43 WBY2:WBY43 WLU2:WLU43 WVQ2:WVQ43 I65538:I65579 JE65538:JE65579 TA65538:TA65579 ACW65538:ACW65579 AMS65538:AMS65579 AWO65538:AWO65579 BGK65538:BGK65579 BQG65538:BQG65579 CAC65538:CAC65579 CJY65538:CJY65579 CTU65538:CTU65579 DDQ65538:DDQ65579 DNM65538:DNM65579 DXI65538:DXI65579 EHE65538:EHE65579 ERA65538:ERA65579 FAW65538:FAW65579 FKS65538:FKS65579 FUO65538:FUO65579 GEK65538:GEK65579 GOG65538:GOG65579 GYC65538:GYC65579 HHY65538:HHY65579 HRU65538:HRU65579 IBQ65538:IBQ65579 ILM65538:ILM65579 IVI65538:IVI65579 JFE65538:JFE65579 JPA65538:JPA65579 JYW65538:JYW65579 KIS65538:KIS65579 KSO65538:KSO65579 LCK65538:LCK65579 LMG65538:LMG65579 LWC65538:LWC65579 MFY65538:MFY65579 MPU65538:MPU65579 MZQ65538:MZQ65579 NJM65538:NJM65579 NTI65538:NTI65579 ODE65538:ODE65579 ONA65538:ONA65579 OWW65538:OWW65579 PGS65538:PGS65579 PQO65538:PQO65579 QAK65538:QAK65579 QKG65538:QKG65579 QUC65538:QUC65579 RDY65538:RDY65579 RNU65538:RNU65579 RXQ65538:RXQ65579 SHM65538:SHM65579 SRI65538:SRI65579 TBE65538:TBE65579 TLA65538:TLA65579 TUW65538:TUW65579 UES65538:UES65579 UOO65538:UOO65579 UYK65538:UYK65579 VIG65538:VIG65579 VSC65538:VSC65579 WBY65538:WBY65579 WLU65538:WLU65579 WVQ65538:WVQ65579 I131074:I131115 JE131074:JE131115 TA131074:TA131115 ACW131074:ACW131115 AMS131074:AMS131115 AWO131074:AWO131115 BGK131074:BGK131115 BQG131074:BQG131115 CAC131074:CAC131115 CJY131074:CJY131115 CTU131074:CTU131115 DDQ131074:DDQ131115 DNM131074:DNM131115 DXI131074:DXI131115 EHE131074:EHE131115 ERA131074:ERA131115 FAW131074:FAW131115 FKS131074:FKS131115 FUO131074:FUO131115 GEK131074:GEK131115 GOG131074:GOG131115 GYC131074:GYC131115 HHY131074:HHY131115 HRU131074:HRU131115 IBQ131074:IBQ131115 ILM131074:ILM131115 IVI131074:IVI131115 JFE131074:JFE131115 JPA131074:JPA131115 JYW131074:JYW131115 KIS131074:KIS131115 KSO131074:KSO131115 LCK131074:LCK131115 LMG131074:LMG131115 LWC131074:LWC131115 MFY131074:MFY131115 MPU131074:MPU131115 MZQ131074:MZQ131115 NJM131074:NJM131115 NTI131074:NTI131115 ODE131074:ODE131115 ONA131074:ONA131115 OWW131074:OWW131115 PGS131074:PGS131115 PQO131074:PQO131115 QAK131074:QAK131115 QKG131074:QKG131115 QUC131074:QUC131115 RDY131074:RDY131115 RNU131074:RNU131115 RXQ131074:RXQ131115 SHM131074:SHM131115 SRI131074:SRI131115 TBE131074:TBE131115 TLA131074:TLA131115 TUW131074:TUW131115 UES131074:UES131115 UOO131074:UOO131115 UYK131074:UYK131115 VIG131074:VIG131115 VSC131074:VSC131115 WBY131074:WBY131115 WLU131074:WLU131115 WVQ131074:WVQ131115 I196610:I196651 JE196610:JE196651 TA196610:TA196651 ACW196610:ACW196651 AMS196610:AMS196651 AWO196610:AWO196651 BGK196610:BGK196651 BQG196610:BQG196651 CAC196610:CAC196651 CJY196610:CJY196651 CTU196610:CTU196651 DDQ196610:DDQ196651 DNM196610:DNM196651 DXI196610:DXI196651 EHE196610:EHE196651 ERA196610:ERA196651 FAW196610:FAW196651 FKS196610:FKS196651 FUO196610:FUO196651 GEK196610:GEK196651 GOG196610:GOG196651 GYC196610:GYC196651 HHY196610:HHY196651 HRU196610:HRU196651 IBQ196610:IBQ196651 ILM196610:ILM196651 IVI196610:IVI196651 JFE196610:JFE196651 JPA196610:JPA196651 JYW196610:JYW196651 KIS196610:KIS196651 KSO196610:KSO196651 LCK196610:LCK196651 LMG196610:LMG196651 LWC196610:LWC196651 MFY196610:MFY196651 MPU196610:MPU196651 MZQ196610:MZQ196651 NJM196610:NJM196651 NTI196610:NTI196651 ODE196610:ODE196651 ONA196610:ONA196651 OWW196610:OWW196651 PGS196610:PGS196651 PQO196610:PQO196651 QAK196610:QAK196651 QKG196610:QKG196651 QUC196610:QUC196651 RDY196610:RDY196651 RNU196610:RNU196651 RXQ196610:RXQ196651 SHM196610:SHM196651 SRI196610:SRI196651 TBE196610:TBE196651 TLA196610:TLA196651 TUW196610:TUW196651 UES196610:UES196651 UOO196610:UOO196651 UYK196610:UYK196651 VIG196610:VIG196651 VSC196610:VSC196651 WBY196610:WBY196651 WLU196610:WLU196651 WVQ196610:WVQ196651 I262146:I262187 JE262146:JE262187 TA262146:TA262187 ACW262146:ACW262187 AMS262146:AMS262187 AWO262146:AWO262187 BGK262146:BGK262187 BQG262146:BQG262187 CAC262146:CAC262187 CJY262146:CJY262187 CTU262146:CTU262187 DDQ262146:DDQ262187 DNM262146:DNM262187 DXI262146:DXI262187 EHE262146:EHE262187 ERA262146:ERA262187 FAW262146:FAW262187 FKS262146:FKS262187 FUO262146:FUO262187 GEK262146:GEK262187 GOG262146:GOG262187 GYC262146:GYC262187 HHY262146:HHY262187 HRU262146:HRU262187 IBQ262146:IBQ262187 ILM262146:ILM262187 IVI262146:IVI262187 JFE262146:JFE262187 JPA262146:JPA262187 JYW262146:JYW262187 KIS262146:KIS262187 KSO262146:KSO262187 LCK262146:LCK262187 LMG262146:LMG262187 LWC262146:LWC262187 MFY262146:MFY262187 MPU262146:MPU262187 MZQ262146:MZQ262187 NJM262146:NJM262187 NTI262146:NTI262187 ODE262146:ODE262187 ONA262146:ONA262187 OWW262146:OWW262187 PGS262146:PGS262187 PQO262146:PQO262187 QAK262146:QAK262187 QKG262146:QKG262187 QUC262146:QUC262187 RDY262146:RDY262187 RNU262146:RNU262187 RXQ262146:RXQ262187 SHM262146:SHM262187 SRI262146:SRI262187 TBE262146:TBE262187 TLA262146:TLA262187 TUW262146:TUW262187 UES262146:UES262187 UOO262146:UOO262187 UYK262146:UYK262187 VIG262146:VIG262187 VSC262146:VSC262187 WBY262146:WBY262187 WLU262146:WLU262187 WVQ262146:WVQ262187 I327682:I327723 JE327682:JE327723 TA327682:TA327723 ACW327682:ACW327723 AMS327682:AMS327723 AWO327682:AWO327723 BGK327682:BGK327723 BQG327682:BQG327723 CAC327682:CAC327723 CJY327682:CJY327723 CTU327682:CTU327723 DDQ327682:DDQ327723 DNM327682:DNM327723 DXI327682:DXI327723 EHE327682:EHE327723 ERA327682:ERA327723 FAW327682:FAW327723 FKS327682:FKS327723 FUO327682:FUO327723 GEK327682:GEK327723 GOG327682:GOG327723 GYC327682:GYC327723 HHY327682:HHY327723 HRU327682:HRU327723 IBQ327682:IBQ327723 ILM327682:ILM327723 IVI327682:IVI327723 JFE327682:JFE327723 JPA327682:JPA327723 JYW327682:JYW327723 KIS327682:KIS327723 KSO327682:KSO327723 LCK327682:LCK327723 LMG327682:LMG327723 LWC327682:LWC327723 MFY327682:MFY327723 MPU327682:MPU327723 MZQ327682:MZQ327723 NJM327682:NJM327723 NTI327682:NTI327723 ODE327682:ODE327723 ONA327682:ONA327723 OWW327682:OWW327723 PGS327682:PGS327723 PQO327682:PQO327723 QAK327682:QAK327723 QKG327682:QKG327723 QUC327682:QUC327723 RDY327682:RDY327723 RNU327682:RNU327723 RXQ327682:RXQ327723 SHM327682:SHM327723 SRI327682:SRI327723 TBE327682:TBE327723 TLA327682:TLA327723 TUW327682:TUW327723 UES327682:UES327723 UOO327682:UOO327723 UYK327682:UYK327723 VIG327682:VIG327723 VSC327682:VSC327723 WBY327682:WBY327723 WLU327682:WLU327723 WVQ327682:WVQ327723 I393218:I393259 JE393218:JE393259 TA393218:TA393259 ACW393218:ACW393259 AMS393218:AMS393259 AWO393218:AWO393259 BGK393218:BGK393259 BQG393218:BQG393259 CAC393218:CAC393259 CJY393218:CJY393259 CTU393218:CTU393259 DDQ393218:DDQ393259 DNM393218:DNM393259 DXI393218:DXI393259 EHE393218:EHE393259 ERA393218:ERA393259 FAW393218:FAW393259 FKS393218:FKS393259 FUO393218:FUO393259 GEK393218:GEK393259 GOG393218:GOG393259 GYC393218:GYC393259 HHY393218:HHY393259 HRU393218:HRU393259 IBQ393218:IBQ393259 ILM393218:ILM393259 IVI393218:IVI393259 JFE393218:JFE393259 JPA393218:JPA393259 JYW393218:JYW393259 KIS393218:KIS393259 KSO393218:KSO393259 LCK393218:LCK393259 LMG393218:LMG393259 LWC393218:LWC393259 MFY393218:MFY393259 MPU393218:MPU393259 MZQ393218:MZQ393259 NJM393218:NJM393259 NTI393218:NTI393259 ODE393218:ODE393259 ONA393218:ONA393259 OWW393218:OWW393259 PGS393218:PGS393259 PQO393218:PQO393259 QAK393218:QAK393259 QKG393218:QKG393259 QUC393218:QUC393259 RDY393218:RDY393259 RNU393218:RNU393259 RXQ393218:RXQ393259 SHM393218:SHM393259 SRI393218:SRI393259 TBE393218:TBE393259 TLA393218:TLA393259 TUW393218:TUW393259 UES393218:UES393259 UOO393218:UOO393259 UYK393218:UYK393259 VIG393218:VIG393259 VSC393218:VSC393259 WBY393218:WBY393259 WLU393218:WLU393259 WVQ393218:WVQ393259 I458754:I458795 JE458754:JE458795 TA458754:TA458795 ACW458754:ACW458795 AMS458754:AMS458795 AWO458754:AWO458795 BGK458754:BGK458795 BQG458754:BQG458795 CAC458754:CAC458795 CJY458754:CJY458795 CTU458754:CTU458795 DDQ458754:DDQ458795 DNM458754:DNM458795 DXI458754:DXI458795 EHE458754:EHE458795 ERA458754:ERA458795 FAW458754:FAW458795 FKS458754:FKS458795 FUO458754:FUO458795 GEK458754:GEK458795 GOG458754:GOG458795 GYC458754:GYC458795 HHY458754:HHY458795 HRU458754:HRU458795 IBQ458754:IBQ458795 ILM458754:ILM458795 IVI458754:IVI458795 JFE458754:JFE458795 JPA458754:JPA458795 JYW458754:JYW458795 KIS458754:KIS458795 KSO458754:KSO458795 LCK458754:LCK458795 LMG458754:LMG458795 LWC458754:LWC458795 MFY458754:MFY458795 MPU458754:MPU458795 MZQ458754:MZQ458795 NJM458754:NJM458795 NTI458754:NTI458795 ODE458754:ODE458795 ONA458754:ONA458795 OWW458754:OWW458795 PGS458754:PGS458795 PQO458754:PQO458795 QAK458754:QAK458795 QKG458754:QKG458795 QUC458754:QUC458795 RDY458754:RDY458795 RNU458754:RNU458795 RXQ458754:RXQ458795 SHM458754:SHM458795 SRI458754:SRI458795 TBE458754:TBE458795 TLA458754:TLA458795 TUW458754:TUW458795 UES458754:UES458795 UOO458754:UOO458795 UYK458754:UYK458795 VIG458754:VIG458795 VSC458754:VSC458795 WBY458754:WBY458795 WLU458754:WLU458795 WVQ458754:WVQ458795 I524290:I524331 JE524290:JE524331 TA524290:TA524331 ACW524290:ACW524331 AMS524290:AMS524331 AWO524290:AWO524331 BGK524290:BGK524331 BQG524290:BQG524331 CAC524290:CAC524331 CJY524290:CJY524331 CTU524290:CTU524331 DDQ524290:DDQ524331 DNM524290:DNM524331 DXI524290:DXI524331 EHE524290:EHE524331 ERA524290:ERA524331 FAW524290:FAW524331 FKS524290:FKS524331 FUO524290:FUO524331 GEK524290:GEK524331 GOG524290:GOG524331 GYC524290:GYC524331 HHY524290:HHY524331 HRU524290:HRU524331 IBQ524290:IBQ524331 ILM524290:ILM524331 IVI524290:IVI524331 JFE524290:JFE524331 JPA524290:JPA524331 JYW524290:JYW524331 KIS524290:KIS524331 KSO524290:KSO524331 LCK524290:LCK524331 LMG524290:LMG524331 LWC524290:LWC524331 MFY524290:MFY524331 MPU524290:MPU524331 MZQ524290:MZQ524331 NJM524290:NJM524331 NTI524290:NTI524331 ODE524290:ODE524331 ONA524290:ONA524331 OWW524290:OWW524331 PGS524290:PGS524331 PQO524290:PQO524331 QAK524290:QAK524331 QKG524290:QKG524331 QUC524290:QUC524331 RDY524290:RDY524331 RNU524290:RNU524331 RXQ524290:RXQ524331 SHM524290:SHM524331 SRI524290:SRI524331 TBE524290:TBE524331 TLA524290:TLA524331 TUW524290:TUW524331 UES524290:UES524331 UOO524290:UOO524331 UYK524290:UYK524331 VIG524290:VIG524331 VSC524290:VSC524331 WBY524290:WBY524331 WLU524290:WLU524331 WVQ524290:WVQ524331 I589826:I589867 JE589826:JE589867 TA589826:TA589867 ACW589826:ACW589867 AMS589826:AMS589867 AWO589826:AWO589867 BGK589826:BGK589867 BQG589826:BQG589867 CAC589826:CAC589867 CJY589826:CJY589867 CTU589826:CTU589867 DDQ589826:DDQ589867 DNM589826:DNM589867 DXI589826:DXI589867 EHE589826:EHE589867 ERA589826:ERA589867 FAW589826:FAW589867 FKS589826:FKS589867 FUO589826:FUO589867 GEK589826:GEK589867 GOG589826:GOG589867 GYC589826:GYC589867 HHY589826:HHY589867 HRU589826:HRU589867 IBQ589826:IBQ589867 ILM589826:ILM589867 IVI589826:IVI589867 JFE589826:JFE589867 JPA589826:JPA589867 JYW589826:JYW589867 KIS589826:KIS589867 KSO589826:KSO589867 LCK589826:LCK589867 LMG589826:LMG589867 LWC589826:LWC589867 MFY589826:MFY589867 MPU589826:MPU589867 MZQ589826:MZQ589867 NJM589826:NJM589867 NTI589826:NTI589867 ODE589826:ODE589867 ONA589826:ONA589867 OWW589826:OWW589867 PGS589826:PGS589867 PQO589826:PQO589867 QAK589826:QAK589867 QKG589826:QKG589867 QUC589826:QUC589867 RDY589826:RDY589867 RNU589826:RNU589867 RXQ589826:RXQ589867 SHM589826:SHM589867 SRI589826:SRI589867 TBE589826:TBE589867 TLA589826:TLA589867 TUW589826:TUW589867 UES589826:UES589867 UOO589826:UOO589867 UYK589826:UYK589867 VIG589826:VIG589867 VSC589826:VSC589867 WBY589826:WBY589867 WLU589826:WLU589867 WVQ589826:WVQ589867 I655362:I655403 JE655362:JE655403 TA655362:TA655403 ACW655362:ACW655403 AMS655362:AMS655403 AWO655362:AWO655403 BGK655362:BGK655403 BQG655362:BQG655403 CAC655362:CAC655403 CJY655362:CJY655403 CTU655362:CTU655403 DDQ655362:DDQ655403 DNM655362:DNM655403 DXI655362:DXI655403 EHE655362:EHE655403 ERA655362:ERA655403 FAW655362:FAW655403 FKS655362:FKS655403 FUO655362:FUO655403 GEK655362:GEK655403 GOG655362:GOG655403 GYC655362:GYC655403 HHY655362:HHY655403 HRU655362:HRU655403 IBQ655362:IBQ655403 ILM655362:ILM655403 IVI655362:IVI655403 JFE655362:JFE655403 JPA655362:JPA655403 JYW655362:JYW655403 KIS655362:KIS655403 KSO655362:KSO655403 LCK655362:LCK655403 LMG655362:LMG655403 LWC655362:LWC655403 MFY655362:MFY655403 MPU655362:MPU655403 MZQ655362:MZQ655403 NJM655362:NJM655403 NTI655362:NTI655403 ODE655362:ODE655403 ONA655362:ONA655403 OWW655362:OWW655403 PGS655362:PGS655403 PQO655362:PQO655403 QAK655362:QAK655403 QKG655362:QKG655403 QUC655362:QUC655403 RDY655362:RDY655403 RNU655362:RNU655403 RXQ655362:RXQ655403 SHM655362:SHM655403 SRI655362:SRI655403 TBE655362:TBE655403 TLA655362:TLA655403 TUW655362:TUW655403 UES655362:UES655403 UOO655362:UOO655403 UYK655362:UYK655403 VIG655362:VIG655403 VSC655362:VSC655403 WBY655362:WBY655403 WLU655362:WLU655403 WVQ655362:WVQ655403 I720898:I720939 JE720898:JE720939 TA720898:TA720939 ACW720898:ACW720939 AMS720898:AMS720939 AWO720898:AWO720939 BGK720898:BGK720939 BQG720898:BQG720939 CAC720898:CAC720939 CJY720898:CJY720939 CTU720898:CTU720939 DDQ720898:DDQ720939 DNM720898:DNM720939 DXI720898:DXI720939 EHE720898:EHE720939 ERA720898:ERA720939 FAW720898:FAW720939 FKS720898:FKS720939 FUO720898:FUO720939 GEK720898:GEK720939 GOG720898:GOG720939 GYC720898:GYC720939 HHY720898:HHY720939 HRU720898:HRU720939 IBQ720898:IBQ720939 ILM720898:ILM720939 IVI720898:IVI720939 JFE720898:JFE720939 JPA720898:JPA720939 JYW720898:JYW720939 KIS720898:KIS720939 KSO720898:KSO720939 LCK720898:LCK720939 LMG720898:LMG720939 LWC720898:LWC720939 MFY720898:MFY720939 MPU720898:MPU720939 MZQ720898:MZQ720939 NJM720898:NJM720939 NTI720898:NTI720939 ODE720898:ODE720939 ONA720898:ONA720939 OWW720898:OWW720939 PGS720898:PGS720939 PQO720898:PQO720939 QAK720898:QAK720939 QKG720898:QKG720939 QUC720898:QUC720939 RDY720898:RDY720939 RNU720898:RNU720939 RXQ720898:RXQ720939 SHM720898:SHM720939 SRI720898:SRI720939 TBE720898:TBE720939 TLA720898:TLA720939 TUW720898:TUW720939 UES720898:UES720939 UOO720898:UOO720939 UYK720898:UYK720939 VIG720898:VIG720939 VSC720898:VSC720939 WBY720898:WBY720939 WLU720898:WLU720939 WVQ720898:WVQ720939 I786434:I786475 JE786434:JE786475 TA786434:TA786475 ACW786434:ACW786475 AMS786434:AMS786475 AWO786434:AWO786475 BGK786434:BGK786475 BQG786434:BQG786475 CAC786434:CAC786475 CJY786434:CJY786475 CTU786434:CTU786475 DDQ786434:DDQ786475 DNM786434:DNM786475 DXI786434:DXI786475 EHE786434:EHE786475 ERA786434:ERA786475 FAW786434:FAW786475 FKS786434:FKS786475 FUO786434:FUO786475 GEK786434:GEK786475 GOG786434:GOG786475 GYC786434:GYC786475 HHY786434:HHY786475 HRU786434:HRU786475 IBQ786434:IBQ786475 ILM786434:ILM786475 IVI786434:IVI786475 JFE786434:JFE786475 JPA786434:JPA786475 JYW786434:JYW786475 KIS786434:KIS786475 KSO786434:KSO786475 LCK786434:LCK786475 LMG786434:LMG786475 LWC786434:LWC786475 MFY786434:MFY786475 MPU786434:MPU786475 MZQ786434:MZQ786475 NJM786434:NJM786475 NTI786434:NTI786475 ODE786434:ODE786475 ONA786434:ONA786475 OWW786434:OWW786475 PGS786434:PGS786475 PQO786434:PQO786475 QAK786434:QAK786475 QKG786434:QKG786475 QUC786434:QUC786475 RDY786434:RDY786475 RNU786434:RNU786475 RXQ786434:RXQ786475 SHM786434:SHM786475 SRI786434:SRI786475 TBE786434:TBE786475 TLA786434:TLA786475 TUW786434:TUW786475 UES786434:UES786475 UOO786434:UOO786475 UYK786434:UYK786475 VIG786434:VIG786475 VSC786434:VSC786475 WBY786434:WBY786475 WLU786434:WLU786475 WVQ786434:WVQ786475 I851970:I852011 JE851970:JE852011 TA851970:TA852011 ACW851970:ACW852011 AMS851970:AMS852011 AWO851970:AWO852011 BGK851970:BGK852011 BQG851970:BQG852011 CAC851970:CAC852011 CJY851970:CJY852011 CTU851970:CTU852011 DDQ851970:DDQ852011 DNM851970:DNM852011 DXI851970:DXI852011 EHE851970:EHE852011 ERA851970:ERA852011 FAW851970:FAW852011 FKS851970:FKS852011 FUO851970:FUO852011 GEK851970:GEK852011 GOG851970:GOG852011 GYC851970:GYC852011 HHY851970:HHY852011 HRU851970:HRU852011 IBQ851970:IBQ852011 ILM851970:ILM852011 IVI851970:IVI852011 JFE851970:JFE852011 JPA851970:JPA852011 JYW851970:JYW852011 KIS851970:KIS852011 KSO851970:KSO852011 LCK851970:LCK852011 LMG851970:LMG852011 LWC851970:LWC852011 MFY851970:MFY852011 MPU851970:MPU852011 MZQ851970:MZQ852011 NJM851970:NJM852011 NTI851970:NTI852011 ODE851970:ODE852011 ONA851970:ONA852011 OWW851970:OWW852011 PGS851970:PGS852011 PQO851970:PQO852011 QAK851970:QAK852011 QKG851970:QKG852011 QUC851970:QUC852011 RDY851970:RDY852011 RNU851970:RNU852011 RXQ851970:RXQ852011 SHM851970:SHM852011 SRI851970:SRI852011 TBE851970:TBE852011 TLA851970:TLA852011 TUW851970:TUW852011 UES851970:UES852011 UOO851970:UOO852011 UYK851970:UYK852011 VIG851970:VIG852011 VSC851970:VSC852011 WBY851970:WBY852011 WLU851970:WLU852011 WVQ851970:WVQ852011 I917506:I917547 JE917506:JE917547 TA917506:TA917547 ACW917506:ACW917547 AMS917506:AMS917547 AWO917506:AWO917547 BGK917506:BGK917547 BQG917506:BQG917547 CAC917506:CAC917547 CJY917506:CJY917547 CTU917506:CTU917547 DDQ917506:DDQ917547 DNM917506:DNM917547 DXI917506:DXI917547 EHE917506:EHE917547 ERA917506:ERA917547 FAW917506:FAW917547 FKS917506:FKS917547 FUO917506:FUO917547 GEK917506:GEK917547 GOG917506:GOG917547 GYC917506:GYC917547 HHY917506:HHY917547 HRU917506:HRU917547 IBQ917506:IBQ917547 ILM917506:ILM917547 IVI917506:IVI917547 JFE917506:JFE917547 JPA917506:JPA917547 JYW917506:JYW917547 KIS917506:KIS917547 KSO917506:KSO917547 LCK917506:LCK917547 LMG917506:LMG917547 LWC917506:LWC917547 MFY917506:MFY917547 MPU917506:MPU917547 MZQ917506:MZQ917547 NJM917506:NJM917547 NTI917506:NTI917547 ODE917506:ODE917547 ONA917506:ONA917547 OWW917506:OWW917547 PGS917506:PGS917547 PQO917506:PQO917547 QAK917506:QAK917547 QKG917506:QKG917547 QUC917506:QUC917547 RDY917506:RDY917547 RNU917506:RNU917547 RXQ917506:RXQ917547 SHM917506:SHM917547 SRI917506:SRI917547 TBE917506:TBE917547 TLA917506:TLA917547 TUW917506:TUW917547 UES917506:UES917547 UOO917506:UOO917547 UYK917506:UYK917547 VIG917506:VIG917547 VSC917506:VSC917547 WBY917506:WBY917547 WLU917506:WLU917547 WVQ917506:WVQ917547 I983042:I983083 JE983042:JE983083 TA983042:TA983083 ACW983042:ACW983083 AMS983042:AMS983083 AWO983042:AWO983083 BGK983042:BGK983083 BQG983042:BQG983083 CAC983042:CAC983083 CJY983042:CJY983083 CTU983042:CTU983083 DDQ983042:DDQ983083 DNM983042:DNM983083 DXI983042:DXI983083 EHE983042:EHE983083 ERA983042:ERA983083 FAW983042:FAW983083 FKS983042:FKS983083 FUO983042:FUO983083 GEK983042:GEK983083 GOG983042:GOG983083 GYC983042:GYC983083 HHY983042:HHY983083 HRU983042:HRU983083 IBQ983042:IBQ983083 ILM983042:ILM983083 IVI983042:IVI983083 JFE983042:JFE983083 JPA983042:JPA983083 JYW983042:JYW983083 KIS983042:KIS983083 KSO983042:KSO983083 LCK983042:LCK983083 LMG983042:LMG983083 LWC983042:LWC983083 MFY983042:MFY983083 MPU983042:MPU983083 MZQ983042:MZQ983083 NJM983042:NJM983083 NTI983042:NTI983083 ODE983042:ODE983083 ONA983042:ONA983083 OWW983042:OWW983083 PGS983042:PGS983083 PQO983042:PQO983083 QAK983042:QAK983083 QKG983042:QKG983083 QUC983042:QUC983083 RDY983042:RDY983083 RNU983042:RNU983083 RXQ983042:RXQ983083 SHM983042:SHM983083 SRI983042:SRI983083 TBE983042:TBE983083 TLA983042:TLA983083 TUW983042:TUW983083 UES983042:UES983083 UOO983042:UOO983083 UYK983042:UYK983083 VIG983042:VIG983083 VSC983042:VSC983083 WBY983042:WBY983083 WLU983042:WLU983083 WVQ983042:WVQ983083">
      <formula1>Personnel1</formula1>
    </dataValidation>
    <dataValidation type="list" allowBlank="1" showInputMessage="1" showErrorMessage="1" sqref="O2:O8 JK2:JK8 TG2:TG8 ADC2:ADC8 AMY2:AMY8 AWU2:AWU8 BGQ2:BGQ8 BQM2:BQM8 CAI2:CAI8 CKE2:CKE8 CUA2:CUA8 DDW2:DDW8 DNS2:DNS8 DXO2:DXO8 EHK2:EHK8 ERG2:ERG8 FBC2:FBC8 FKY2:FKY8 FUU2:FUU8 GEQ2:GEQ8 GOM2:GOM8 GYI2:GYI8 HIE2:HIE8 HSA2:HSA8 IBW2:IBW8 ILS2:ILS8 IVO2:IVO8 JFK2:JFK8 JPG2:JPG8 JZC2:JZC8 KIY2:KIY8 KSU2:KSU8 LCQ2:LCQ8 LMM2:LMM8 LWI2:LWI8 MGE2:MGE8 MQA2:MQA8 MZW2:MZW8 NJS2:NJS8 NTO2:NTO8 ODK2:ODK8 ONG2:ONG8 OXC2:OXC8 PGY2:PGY8 PQU2:PQU8 QAQ2:QAQ8 QKM2:QKM8 QUI2:QUI8 REE2:REE8 ROA2:ROA8 RXW2:RXW8 SHS2:SHS8 SRO2:SRO8 TBK2:TBK8 TLG2:TLG8 TVC2:TVC8 UEY2:UEY8 UOU2:UOU8 UYQ2:UYQ8 VIM2:VIM8 VSI2:VSI8 WCE2:WCE8 WMA2:WMA8 WVW2:WVW8 O65538:O65544 JK65538:JK65544 TG65538:TG65544 ADC65538:ADC65544 AMY65538:AMY65544 AWU65538:AWU65544 BGQ65538:BGQ65544 BQM65538:BQM65544 CAI65538:CAI65544 CKE65538:CKE65544 CUA65538:CUA65544 DDW65538:DDW65544 DNS65538:DNS65544 DXO65538:DXO65544 EHK65538:EHK65544 ERG65538:ERG65544 FBC65538:FBC65544 FKY65538:FKY65544 FUU65538:FUU65544 GEQ65538:GEQ65544 GOM65538:GOM65544 GYI65538:GYI65544 HIE65538:HIE65544 HSA65538:HSA65544 IBW65538:IBW65544 ILS65538:ILS65544 IVO65538:IVO65544 JFK65538:JFK65544 JPG65538:JPG65544 JZC65538:JZC65544 KIY65538:KIY65544 KSU65538:KSU65544 LCQ65538:LCQ65544 LMM65538:LMM65544 LWI65538:LWI65544 MGE65538:MGE65544 MQA65538:MQA65544 MZW65538:MZW65544 NJS65538:NJS65544 NTO65538:NTO65544 ODK65538:ODK65544 ONG65538:ONG65544 OXC65538:OXC65544 PGY65538:PGY65544 PQU65538:PQU65544 QAQ65538:QAQ65544 QKM65538:QKM65544 QUI65538:QUI65544 REE65538:REE65544 ROA65538:ROA65544 RXW65538:RXW65544 SHS65538:SHS65544 SRO65538:SRO65544 TBK65538:TBK65544 TLG65538:TLG65544 TVC65538:TVC65544 UEY65538:UEY65544 UOU65538:UOU65544 UYQ65538:UYQ65544 VIM65538:VIM65544 VSI65538:VSI65544 WCE65538:WCE65544 WMA65538:WMA65544 WVW65538:WVW65544 O131074:O131080 JK131074:JK131080 TG131074:TG131080 ADC131074:ADC131080 AMY131074:AMY131080 AWU131074:AWU131080 BGQ131074:BGQ131080 BQM131074:BQM131080 CAI131074:CAI131080 CKE131074:CKE131080 CUA131074:CUA131080 DDW131074:DDW131080 DNS131074:DNS131080 DXO131074:DXO131080 EHK131074:EHK131080 ERG131074:ERG131080 FBC131074:FBC131080 FKY131074:FKY131080 FUU131074:FUU131080 GEQ131074:GEQ131080 GOM131074:GOM131080 GYI131074:GYI131080 HIE131074:HIE131080 HSA131074:HSA131080 IBW131074:IBW131080 ILS131074:ILS131080 IVO131074:IVO131080 JFK131074:JFK131080 JPG131074:JPG131080 JZC131074:JZC131080 KIY131074:KIY131080 KSU131074:KSU131080 LCQ131074:LCQ131080 LMM131074:LMM131080 LWI131074:LWI131080 MGE131074:MGE131080 MQA131074:MQA131080 MZW131074:MZW131080 NJS131074:NJS131080 NTO131074:NTO131080 ODK131074:ODK131080 ONG131074:ONG131080 OXC131074:OXC131080 PGY131074:PGY131080 PQU131074:PQU131080 QAQ131074:QAQ131080 QKM131074:QKM131080 QUI131074:QUI131080 REE131074:REE131080 ROA131074:ROA131080 RXW131074:RXW131080 SHS131074:SHS131080 SRO131074:SRO131080 TBK131074:TBK131080 TLG131074:TLG131080 TVC131074:TVC131080 UEY131074:UEY131080 UOU131074:UOU131080 UYQ131074:UYQ131080 VIM131074:VIM131080 VSI131074:VSI131080 WCE131074:WCE131080 WMA131074:WMA131080 WVW131074:WVW131080 O196610:O196616 JK196610:JK196616 TG196610:TG196616 ADC196610:ADC196616 AMY196610:AMY196616 AWU196610:AWU196616 BGQ196610:BGQ196616 BQM196610:BQM196616 CAI196610:CAI196616 CKE196610:CKE196616 CUA196610:CUA196616 DDW196610:DDW196616 DNS196610:DNS196616 DXO196610:DXO196616 EHK196610:EHK196616 ERG196610:ERG196616 FBC196610:FBC196616 FKY196610:FKY196616 FUU196610:FUU196616 GEQ196610:GEQ196616 GOM196610:GOM196616 GYI196610:GYI196616 HIE196610:HIE196616 HSA196610:HSA196616 IBW196610:IBW196616 ILS196610:ILS196616 IVO196610:IVO196616 JFK196610:JFK196616 JPG196610:JPG196616 JZC196610:JZC196616 KIY196610:KIY196616 KSU196610:KSU196616 LCQ196610:LCQ196616 LMM196610:LMM196616 LWI196610:LWI196616 MGE196610:MGE196616 MQA196610:MQA196616 MZW196610:MZW196616 NJS196610:NJS196616 NTO196610:NTO196616 ODK196610:ODK196616 ONG196610:ONG196616 OXC196610:OXC196616 PGY196610:PGY196616 PQU196610:PQU196616 QAQ196610:QAQ196616 QKM196610:QKM196616 QUI196610:QUI196616 REE196610:REE196616 ROA196610:ROA196616 RXW196610:RXW196616 SHS196610:SHS196616 SRO196610:SRO196616 TBK196610:TBK196616 TLG196610:TLG196616 TVC196610:TVC196616 UEY196610:UEY196616 UOU196610:UOU196616 UYQ196610:UYQ196616 VIM196610:VIM196616 VSI196610:VSI196616 WCE196610:WCE196616 WMA196610:WMA196616 WVW196610:WVW196616 O262146:O262152 JK262146:JK262152 TG262146:TG262152 ADC262146:ADC262152 AMY262146:AMY262152 AWU262146:AWU262152 BGQ262146:BGQ262152 BQM262146:BQM262152 CAI262146:CAI262152 CKE262146:CKE262152 CUA262146:CUA262152 DDW262146:DDW262152 DNS262146:DNS262152 DXO262146:DXO262152 EHK262146:EHK262152 ERG262146:ERG262152 FBC262146:FBC262152 FKY262146:FKY262152 FUU262146:FUU262152 GEQ262146:GEQ262152 GOM262146:GOM262152 GYI262146:GYI262152 HIE262146:HIE262152 HSA262146:HSA262152 IBW262146:IBW262152 ILS262146:ILS262152 IVO262146:IVO262152 JFK262146:JFK262152 JPG262146:JPG262152 JZC262146:JZC262152 KIY262146:KIY262152 KSU262146:KSU262152 LCQ262146:LCQ262152 LMM262146:LMM262152 LWI262146:LWI262152 MGE262146:MGE262152 MQA262146:MQA262152 MZW262146:MZW262152 NJS262146:NJS262152 NTO262146:NTO262152 ODK262146:ODK262152 ONG262146:ONG262152 OXC262146:OXC262152 PGY262146:PGY262152 PQU262146:PQU262152 QAQ262146:QAQ262152 QKM262146:QKM262152 QUI262146:QUI262152 REE262146:REE262152 ROA262146:ROA262152 RXW262146:RXW262152 SHS262146:SHS262152 SRO262146:SRO262152 TBK262146:TBK262152 TLG262146:TLG262152 TVC262146:TVC262152 UEY262146:UEY262152 UOU262146:UOU262152 UYQ262146:UYQ262152 VIM262146:VIM262152 VSI262146:VSI262152 WCE262146:WCE262152 WMA262146:WMA262152 WVW262146:WVW262152 O327682:O327688 JK327682:JK327688 TG327682:TG327688 ADC327682:ADC327688 AMY327682:AMY327688 AWU327682:AWU327688 BGQ327682:BGQ327688 BQM327682:BQM327688 CAI327682:CAI327688 CKE327682:CKE327688 CUA327682:CUA327688 DDW327682:DDW327688 DNS327682:DNS327688 DXO327682:DXO327688 EHK327682:EHK327688 ERG327682:ERG327688 FBC327682:FBC327688 FKY327682:FKY327688 FUU327682:FUU327688 GEQ327682:GEQ327688 GOM327682:GOM327688 GYI327682:GYI327688 HIE327682:HIE327688 HSA327682:HSA327688 IBW327682:IBW327688 ILS327682:ILS327688 IVO327682:IVO327688 JFK327682:JFK327688 JPG327682:JPG327688 JZC327682:JZC327688 KIY327682:KIY327688 KSU327682:KSU327688 LCQ327682:LCQ327688 LMM327682:LMM327688 LWI327682:LWI327688 MGE327682:MGE327688 MQA327682:MQA327688 MZW327682:MZW327688 NJS327682:NJS327688 NTO327682:NTO327688 ODK327682:ODK327688 ONG327682:ONG327688 OXC327682:OXC327688 PGY327682:PGY327688 PQU327682:PQU327688 QAQ327682:QAQ327688 QKM327682:QKM327688 QUI327682:QUI327688 REE327682:REE327688 ROA327682:ROA327688 RXW327682:RXW327688 SHS327682:SHS327688 SRO327682:SRO327688 TBK327682:TBK327688 TLG327682:TLG327688 TVC327682:TVC327688 UEY327682:UEY327688 UOU327682:UOU327688 UYQ327682:UYQ327688 VIM327682:VIM327688 VSI327682:VSI327688 WCE327682:WCE327688 WMA327682:WMA327688 WVW327682:WVW327688 O393218:O393224 JK393218:JK393224 TG393218:TG393224 ADC393218:ADC393224 AMY393218:AMY393224 AWU393218:AWU393224 BGQ393218:BGQ393224 BQM393218:BQM393224 CAI393218:CAI393224 CKE393218:CKE393224 CUA393218:CUA393224 DDW393218:DDW393224 DNS393218:DNS393224 DXO393218:DXO393224 EHK393218:EHK393224 ERG393218:ERG393224 FBC393218:FBC393224 FKY393218:FKY393224 FUU393218:FUU393224 GEQ393218:GEQ393224 GOM393218:GOM393224 GYI393218:GYI393224 HIE393218:HIE393224 HSA393218:HSA393224 IBW393218:IBW393224 ILS393218:ILS393224 IVO393218:IVO393224 JFK393218:JFK393224 JPG393218:JPG393224 JZC393218:JZC393224 KIY393218:KIY393224 KSU393218:KSU393224 LCQ393218:LCQ393224 LMM393218:LMM393224 LWI393218:LWI393224 MGE393218:MGE393224 MQA393218:MQA393224 MZW393218:MZW393224 NJS393218:NJS393224 NTO393218:NTO393224 ODK393218:ODK393224 ONG393218:ONG393224 OXC393218:OXC393224 PGY393218:PGY393224 PQU393218:PQU393224 QAQ393218:QAQ393224 QKM393218:QKM393224 QUI393218:QUI393224 REE393218:REE393224 ROA393218:ROA393224 RXW393218:RXW393224 SHS393218:SHS393224 SRO393218:SRO393224 TBK393218:TBK393224 TLG393218:TLG393224 TVC393218:TVC393224 UEY393218:UEY393224 UOU393218:UOU393224 UYQ393218:UYQ393224 VIM393218:VIM393224 VSI393218:VSI393224 WCE393218:WCE393224 WMA393218:WMA393224 WVW393218:WVW393224 O458754:O458760 JK458754:JK458760 TG458754:TG458760 ADC458754:ADC458760 AMY458754:AMY458760 AWU458754:AWU458760 BGQ458754:BGQ458760 BQM458754:BQM458760 CAI458754:CAI458760 CKE458754:CKE458760 CUA458754:CUA458760 DDW458754:DDW458760 DNS458754:DNS458760 DXO458754:DXO458760 EHK458754:EHK458760 ERG458754:ERG458760 FBC458754:FBC458760 FKY458754:FKY458760 FUU458754:FUU458760 GEQ458754:GEQ458760 GOM458754:GOM458760 GYI458754:GYI458760 HIE458754:HIE458760 HSA458754:HSA458760 IBW458754:IBW458760 ILS458754:ILS458760 IVO458754:IVO458760 JFK458754:JFK458760 JPG458754:JPG458760 JZC458754:JZC458760 KIY458754:KIY458760 KSU458754:KSU458760 LCQ458754:LCQ458760 LMM458754:LMM458760 LWI458754:LWI458760 MGE458754:MGE458760 MQA458754:MQA458760 MZW458754:MZW458760 NJS458754:NJS458760 NTO458754:NTO458760 ODK458754:ODK458760 ONG458754:ONG458760 OXC458754:OXC458760 PGY458754:PGY458760 PQU458754:PQU458760 QAQ458754:QAQ458760 QKM458754:QKM458760 QUI458754:QUI458760 REE458754:REE458760 ROA458754:ROA458760 RXW458754:RXW458760 SHS458754:SHS458760 SRO458754:SRO458760 TBK458754:TBK458760 TLG458754:TLG458760 TVC458754:TVC458760 UEY458754:UEY458760 UOU458754:UOU458760 UYQ458754:UYQ458760 VIM458754:VIM458760 VSI458754:VSI458760 WCE458754:WCE458760 WMA458754:WMA458760 WVW458754:WVW458760 O524290:O524296 JK524290:JK524296 TG524290:TG524296 ADC524290:ADC524296 AMY524290:AMY524296 AWU524290:AWU524296 BGQ524290:BGQ524296 BQM524290:BQM524296 CAI524290:CAI524296 CKE524290:CKE524296 CUA524290:CUA524296 DDW524290:DDW524296 DNS524290:DNS524296 DXO524290:DXO524296 EHK524290:EHK524296 ERG524290:ERG524296 FBC524290:FBC524296 FKY524290:FKY524296 FUU524290:FUU524296 GEQ524290:GEQ524296 GOM524290:GOM524296 GYI524290:GYI524296 HIE524290:HIE524296 HSA524290:HSA524296 IBW524290:IBW524296 ILS524290:ILS524296 IVO524290:IVO524296 JFK524290:JFK524296 JPG524290:JPG524296 JZC524290:JZC524296 KIY524290:KIY524296 KSU524290:KSU524296 LCQ524290:LCQ524296 LMM524290:LMM524296 LWI524290:LWI524296 MGE524290:MGE524296 MQA524290:MQA524296 MZW524290:MZW524296 NJS524290:NJS524296 NTO524290:NTO524296 ODK524290:ODK524296 ONG524290:ONG524296 OXC524290:OXC524296 PGY524290:PGY524296 PQU524290:PQU524296 QAQ524290:QAQ524296 QKM524290:QKM524296 QUI524290:QUI524296 REE524290:REE524296 ROA524290:ROA524296 RXW524290:RXW524296 SHS524290:SHS524296 SRO524290:SRO524296 TBK524290:TBK524296 TLG524290:TLG524296 TVC524290:TVC524296 UEY524290:UEY524296 UOU524290:UOU524296 UYQ524290:UYQ524296 VIM524290:VIM524296 VSI524290:VSI524296 WCE524290:WCE524296 WMA524290:WMA524296 WVW524290:WVW524296 O589826:O589832 JK589826:JK589832 TG589826:TG589832 ADC589826:ADC589832 AMY589826:AMY589832 AWU589826:AWU589832 BGQ589826:BGQ589832 BQM589826:BQM589832 CAI589826:CAI589832 CKE589826:CKE589832 CUA589826:CUA589832 DDW589826:DDW589832 DNS589826:DNS589832 DXO589826:DXO589832 EHK589826:EHK589832 ERG589826:ERG589832 FBC589826:FBC589832 FKY589826:FKY589832 FUU589826:FUU589832 GEQ589826:GEQ589832 GOM589826:GOM589832 GYI589826:GYI589832 HIE589826:HIE589832 HSA589826:HSA589832 IBW589826:IBW589832 ILS589826:ILS589832 IVO589826:IVO589832 JFK589826:JFK589832 JPG589826:JPG589832 JZC589826:JZC589832 KIY589826:KIY589832 KSU589826:KSU589832 LCQ589826:LCQ589832 LMM589826:LMM589832 LWI589826:LWI589832 MGE589826:MGE589832 MQA589826:MQA589832 MZW589826:MZW589832 NJS589826:NJS589832 NTO589826:NTO589832 ODK589826:ODK589832 ONG589826:ONG589832 OXC589826:OXC589832 PGY589826:PGY589832 PQU589826:PQU589832 QAQ589826:QAQ589832 QKM589826:QKM589832 QUI589826:QUI589832 REE589826:REE589832 ROA589826:ROA589832 RXW589826:RXW589832 SHS589826:SHS589832 SRO589826:SRO589832 TBK589826:TBK589832 TLG589826:TLG589832 TVC589826:TVC589832 UEY589826:UEY589832 UOU589826:UOU589832 UYQ589826:UYQ589832 VIM589826:VIM589832 VSI589826:VSI589832 WCE589826:WCE589832 WMA589826:WMA589832 WVW589826:WVW589832 O655362:O655368 JK655362:JK655368 TG655362:TG655368 ADC655362:ADC655368 AMY655362:AMY655368 AWU655362:AWU655368 BGQ655362:BGQ655368 BQM655362:BQM655368 CAI655362:CAI655368 CKE655362:CKE655368 CUA655362:CUA655368 DDW655362:DDW655368 DNS655362:DNS655368 DXO655362:DXO655368 EHK655362:EHK655368 ERG655362:ERG655368 FBC655362:FBC655368 FKY655362:FKY655368 FUU655362:FUU655368 GEQ655362:GEQ655368 GOM655362:GOM655368 GYI655362:GYI655368 HIE655362:HIE655368 HSA655362:HSA655368 IBW655362:IBW655368 ILS655362:ILS655368 IVO655362:IVO655368 JFK655362:JFK655368 JPG655362:JPG655368 JZC655362:JZC655368 KIY655362:KIY655368 KSU655362:KSU655368 LCQ655362:LCQ655368 LMM655362:LMM655368 LWI655362:LWI655368 MGE655362:MGE655368 MQA655362:MQA655368 MZW655362:MZW655368 NJS655362:NJS655368 NTO655362:NTO655368 ODK655362:ODK655368 ONG655362:ONG655368 OXC655362:OXC655368 PGY655362:PGY655368 PQU655362:PQU655368 QAQ655362:QAQ655368 QKM655362:QKM655368 QUI655362:QUI655368 REE655362:REE655368 ROA655362:ROA655368 RXW655362:RXW655368 SHS655362:SHS655368 SRO655362:SRO655368 TBK655362:TBK655368 TLG655362:TLG655368 TVC655362:TVC655368 UEY655362:UEY655368 UOU655362:UOU655368 UYQ655362:UYQ655368 VIM655362:VIM655368 VSI655362:VSI655368 WCE655362:WCE655368 WMA655362:WMA655368 WVW655362:WVW655368 O720898:O720904 JK720898:JK720904 TG720898:TG720904 ADC720898:ADC720904 AMY720898:AMY720904 AWU720898:AWU720904 BGQ720898:BGQ720904 BQM720898:BQM720904 CAI720898:CAI720904 CKE720898:CKE720904 CUA720898:CUA720904 DDW720898:DDW720904 DNS720898:DNS720904 DXO720898:DXO720904 EHK720898:EHK720904 ERG720898:ERG720904 FBC720898:FBC720904 FKY720898:FKY720904 FUU720898:FUU720904 GEQ720898:GEQ720904 GOM720898:GOM720904 GYI720898:GYI720904 HIE720898:HIE720904 HSA720898:HSA720904 IBW720898:IBW720904 ILS720898:ILS720904 IVO720898:IVO720904 JFK720898:JFK720904 JPG720898:JPG720904 JZC720898:JZC720904 KIY720898:KIY720904 KSU720898:KSU720904 LCQ720898:LCQ720904 LMM720898:LMM720904 LWI720898:LWI720904 MGE720898:MGE720904 MQA720898:MQA720904 MZW720898:MZW720904 NJS720898:NJS720904 NTO720898:NTO720904 ODK720898:ODK720904 ONG720898:ONG720904 OXC720898:OXC720904 PGY720898:PGY720904 PQU720898:PQU720904 QAQ720898:QAQ720904 QKM720898:QKM720904 QUI720898:QUI720904 REE720898:REE720904 ROA720898:ROA720904 RXW720898:RXW720904 SHS720898:SHS720904 SRO720898:SRO720904 TBK720898:TBK720904 TLG720898:TLG720904 TVC720898:TVC720904 UEY720898:UEY720904 UOU720898:UOU720904 UYQ720898:UYQ720904 VIM720898:VIM720904 VSI720898:VSI720904 WCE720898:WCE720904 WMA720898:WMA720904 WVW720898:WVW720904 O786434:O786440 JK786434:JK786440 TG786434:TG786440 ADC786434:ADC786440 AMY786434:AMY786440 AWU786434:AWU786440 BGQ786434:BGQ786440 BQM786434:BQM786440 CAI786434:CAI786440 CKE786434:CKE786440 CUA786434:CUA786440 DDW786434:DDW786440 DNS786434:DNS786440 DXO786434:DXO786440 EHK786434:EHK786440 ERG786434:ERG786440 FBC786434:FBC786440 FKY786434:FKY786440 FUU786434:FUU786440 GEQ786434:GEQ786440 GOM786434:GOM786440 GYI786434:GYI786440 HIE786434:HIE786440 HSA786434:HSA786440 IBW786434:IBW786440 ILS786434:ILS786440 IVO786434:IVO786440 JFK786434:JFK786440 JPG786434:JPG786440 JZC786434:JZC786440 KIY786434:KIY786440 KSU786434:KSU786440 LCQ786434:LCQ786440 LMM786434:LMM786440 LWI786434:LWI786440 MGE786434:MGE786440 MQA786434:MQA786440 MZW786434:MZW786440 NJS786434:NJS786440 NTO786434:NTO786440 ODK786434:ODK786440 ONG786434:ONG786440 OXC786434:OXC786440 PGY786434:PGY786440 PQU786434:PQU786440 QAQ786434:QAQ786440 QKM786434:QKM786440 QUI786434:QUI786440 REE786434:REE786440 ROA786434:ROA786440 RXW786434:RXW786440 SHS786434:SHS786440 SRO786434:SRO786440 TBK786434:TBK786440 TLG786434:TLG786440 TVC786434:TVC786440 UEY786434:UEY786440 UOU786434:UOU786440 UYQ786434:UYQ786440 VIM786434:VIM786440 VSI786434:VSI786440 WCE786434:WCE786440 WMA786434:WMA786440 WVW786434:WVW786440 O851970:O851976 JK851970:JK851976 TG851970:TG851976 ADC851970:ADC851976 AMY851970:AMY851976 AWU851970:AWU851976 BGQ851970:BGQ851976 BQM851970:BQM851976 CAI851970:CAI851976 CKE851970:CKE851976 CUA851970:CUA851976 DDW851970:DDW851976 DNS851970:DNS851976 DXO851970:DXO851976 EHK851970:EHK851976 ERG851970:ERG851976 FBC851970:FBC851976 FKY851970:FKY851976 FUU851970:FUU851976 GEQ851970:GEQ851976 GOM851970:GOM851976 GYI851970:GYI851976 HIE851970:HIE851976 HSA851970:HSA851976 IBW851970:IBW851976 ILS851970:ILS851976 IVO851970:IVO851976 JFK851970:JFK851976 JPG851970:JPG851976 JZC851970:JZC851976 KIY851970:KIY851976 KSU851970:KSU851976 LCQ851970:LCQ851976 LMM851970:LMM851976 LWI851970:LWI851976 MGE851970:MGE851976 MQA851970:MQA851976 MZW851970:MZW851976 NJS851970:NJS851976 NTO851970:NTO851976 ODK851970:ODK851976 ONG851970:ONG851976 OXC851970:OXC851976 PGY851970:PGY851976 PQU851970:PQU851976 QAQ851970:QAQ851976 QKM851970:QKM851976 QUI851970:QUI851976 REE851970:REE851976 ROA851970:ROA851976 RXW851970:RXW851976 SHS851970:SHS851976 SRO851970:SRO851976 TBK851970:TBK851976 TLG851970:TLG851976 TVC851970:TVC851976 UEY851970:UEY851976 UOU851970:UOU851976 UYQ851970:UYQ851976 VIM851970:VIM851976 VSI851970:VSI851976 WCE851970:WCE851976 WMA851970:WMA851976 WVW851970:WVW851976 O917506:O917512 JK917506:JK917512 TG917506:TG917512 ADC917506:ADC917512 AMY917506:AMY917512 AWU917506:AWU917512 BGQ917506:BGQ917512 BQM917506:BQM917512 CAI917506:CAI917512 CKE917506:CKE917512 CUA917506:CUA917512 DDW917506:DDW917512 DNS917506:DNS917512 DXO917506:DXO917512 EHK917506:EHK917512 ERG917506:ERG917512 FBC917506:FBC917512 FKY917506:FKY917512 FUU917506:FUU917512 GEQ917506:GEQ917512 GOM917506:GOM917512 GYI917506:GYI917512 HIE917506:HIE917512 HSA917506:HSA917512 IBW917506:IBW917512 ILS917506:ILS917512 IVO917506:IVO917512 JFK917506:JFK917512 JPG917506:JPG917512 JZC917506:JZC917512 KIY917506:KIY917512 KSU917506:KSU917512 LCQ917506:LCQ917512 LMM917506:LMM917512 LWI917506:LWI917512 MGE917506:MGE917512 MQA917506:MQA917512 MZW917506:MZW917512 NJS917506:NJS917512 NTO917506:NTO917512 ODK917506:ODK917512 ONG917506:ONG917512 OXC917506:OXC917512 PGY917506:PGY917512 PQU917506:PQU917512 QAQ917506:QAQ917512 QKM917506:QKM917512 QUI917506:QUI917512 REE917506:REE917512 ROA917506:ROA917512 RXW917506:RXW917512 SHS917506:SHS917512 SRO917506:SRO917512 TBK917506:TBK917512 TLG917506:TLG917512 TVC917506:TVC917512 UEY917506:UEY917512 UOU917506:UOU917512 UYQ917506:UYQ917512 VIM917506:VIM917512 VSI917506:VSI917512 WCE917506:WCE917512 WMA917506:WMA917512 WVW917506:WVW917512 O983042:O983048 JK983042:JK983048 TG983042:TG983048 ADC983042:ADC983048 AMY983042:AMY983048 AWU983042:AWU983048 BGQ983042:BGQ983048 BQM983042:BQM983048 CAI983042:CAI983048 CKE983042:CKE983048 CUA983042:CUA983048 DDW983042:DDW983048 DNS983042:DNS983048 DXO983042:DXO983048 EHK983042:EHK983048 ERG983042:ERG983048 FBC983042:FBC983048 FKY983042:FKY983048 FUU983042:FUU983048 GEQ983042:GEQ983048 GOM983042:GOM983048 GYI983042:GYI983048 HIE983042:HIE983048 HSA983042:HSA983048 IBW983042:IBW983048 ILS983042:ILS983048 IVO983042:IVO983048 JFK983042:JFK983048 JPG983042:JPG983048 JZC983042:JZC983048 KIY983042:KIY983048 KSU983042:KSU983048 LCQ983042:LCQ983048 LMM983042:LMM983048 LWI983042:LWI983048 MGE983042:MGE983048 MQA983042:MQA983048 MZW983042:MZW983048 NJS983042:NJS983048 NTO983042:NTO983048 ODK983042:ODK983048 ONG983042:ONG983048 OXC983042:OXC983048 PGY983042:PGY983048 PQU983042:PQU983048 QAQ983042:QAQ983048 QKM983042:QKM983048 QUI983042:QUI983048 REE983042:REE983048 ROA983042:ROA983048 RXW983042:RXW983048 SHS983042:SHS983048 SRO983042:SRO983048 TBK983042:TBK983048 TLG983042:TLG983048 TVC983042:TVC983048 UEY983042:UEY983048 UOU983042:UOU983048 UYQ983042:UYQ983048 VIM983042:VIM983048 VSI983042:VSI983048 WCE983042:WCE983048 WMA983042:WMA983048 WVW983042:WVW983048">
      <formula1>Infrastructure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sqref="A1:XFD1048576"/>
    </sheetView>
  </sheetViews>
  <sheetFormatPr defaultRowHeight="12.75" x14ac:dyDescent="0.2"/>
  <cols>
    <col min="1" max="1" width="11.7109375" customWidth="1"/>
    <col min="2" max="2" width="28" customWidth="1"/>
    <col min="3" max="3" width="25.5703125" customWidth="1"/>
    <col min="4" max="4" width="12.28515625" customWidth="1"/>
    <col min="5" max="5" width="16.42578125" customWidth="1"/>
    <col min="8" max="8" width="12.42578125" customWidth="1"/>
    <col min="9" max="9" width="12.7109375" customWidth="1"/>
    <col min="10" max="10" width="11.28515625" customWidth="1"/>
    <col min="257" max="257" width="11.7109375" customWidth="1"/>
    <col min="258" max="258" width="28" customWidth="1"/>
    <col min="259" max="259" width="25.5703125" customWidth="1"/>
    <col min="260" max="260" width="12.28515625" customWidth="1"/>
    <col min="261" max="261" width="16.42578125" customWidth="1"/>
    <col min="264" max="264" width="12.42578125" customWidth="1"/>
    <col min="265" max="265" width="12.7109375" customWidth="1"/>
    <col min="266" max="266" width="11.28515625" customWidth="1"/>
    <col min="513" max="513" width="11.7109375" customWidth="1"/>
    <col min="514" max="514" width="28" customWidth="1"/>
    <col min="515" max="515" width="25.5703125" customWidth="1"/>
    <col min="516" max="516" width="12.28515625" customWidth="1"/>
    <col min="517" max="517" width="16.42578125" customWidth="1"/>
    <col min="520" max="520" width="12.42578125" customWidth="1"/>
    <col min="521" max="521" width="12.7109375" customWidth="1"/>
    <col min="522" max="522" width="11.28515625" customWidth="1"/>
    <col min="769" max="769" width="11.7109375" customWidth="1"/>
    <col min="770" max="770" width="28" customWidth="1"/>
    <col min="771" max="771" width="25.5703125" customWidth="1"/>
    <col min="772" max="772" width="12.28515625" customWidth="1"/>
    <col min="773" max="773" width="16.42578125" customWidth="1"/>
    <col min="776" max="776" width="12.42578125" customWidth="1"/>
    <col min="777" max="777" width="12.7109375" customWidth="1"/>
    <col min="778" max="778" width="11.28515625" customWidth="1"/>
    <col min="1025" max="1025" width="11.7109375" customWidth="1"/>
    <col min="1026" max="1026" width="28" customWidth="1"/>
    <col min="1027" max="1027" width="25.5703125" customWidth="1"/>
    <col min="1028" max="1028" width="12.28515625" customWidth="1"/>
    <col min="1029" max="1029" width="16.42578125" customWidth="1"/>
    <col min="1032" max="1032" width="12.42578125" customWidth="1"/>
    <col min="1033" max="1033" width="12.7109375" customWidth="1"/>
    <col min="1034" max="1034" width="11.28515625" customWidth="1"/>
    <col min="1281" max="1281" width="11.7109375" customWidth="1"/>
    <col min="1282" max="1282" width="28" customWidth="1"/>
    <col min="1283" max="1283" width="25.5703125" customWidth="1"/>
    <col min="1284" max="1284" width="12.28515625" customWidth="1"/>
    <col min="1285" max="1285" width="16.42578125" customWidth="1"/>
    <col min="1288" max="1288" width="12.42578125" customWidth="1"/>
    <col min="1289" max="1289" width="12.7109375" customWidth="1"/>
    <col min="1290" max="1290" width="11.28515625" customWidth="1"/>
    <col min="1537" max="1537" width="11.7109375" customWidth="1"/>
    <col min="1538" max="1538" width="28" customWidth="1"/>
    <col min="1539" max="1539" width="25.5703125" customWidth="1"/>
    <col min="1540" max="1540" width="12.28515625" customWidth="1"/>
    <col min="1541" max="1541" width="16.42578125" customWidth="1"/>
    <col min="1544" max="1544" width="12.42578125" customWidth="1"/>
    <col min="1545" max="1545" width="12.7109375" customWidth="1"/>
    <col min="1546" max="1546" width="11.28515625" customWidth="1"/>
    <col min="1793" max="1793" width="11.7109375" customWidth="1"/>
    <col min="1794" max="1794" width="28" customWidth="1"/>
    <col min="1795" max="1795" width="25.5703125" customWidth="1"/>
    <col min="1796" max="1796" width="12.28515625" customWidth="1"/>
    <col min="1797" max="1797" width="16.42578125" customWidth="1"/>
    <col min="1800" max="1800" width="12.42578125" customWidth="1"/>
    <col min="1801" max="1801" width="12.7109375" customWidth="1"/>
    <col min="1802" max="1802" width="11.28515625" customWidth="1"/>
    <col min="2049" max="2049" width="11.7109375" customWidth="1"/>
    <col min="2050" max="2050" width="28" customWidth="1"/>
    <col min="2051" max="2051" width="25.5703125" customWidth="1"/>
    <col min="2052" max="2052" width="12.28515625" customWidth="1"/>
    <col min="2053" max="2053" width="16.42578125" customWidth="1"/>
    <col min="2056" max="2056" width="12.42578125" customWidth="1"/>
    <col min="2057" max="2057" width="12.7109375" customWidth="1"/>
    <col min="2058" max="2058" width="11.28515625" customWidth="1"/>
    <col min="2305" max="2305" width="11.7109375" customWidth="1"/>
    <col min="2306" max="2306" width="28" customWidth="1"/>
    <col min="2307" max="2307" width="25.5703125" customWidth="1"/>
    <col min="2308" max="2308" width="12.28515625" customWidth="1"/>
    <col min="2309" max="2309" width="16.42578125" customWidth="1"/>
    <col min="2312" max="2312" width="12.42578125" customWidth="1"/>
    <col min="2313" max="2313" width="12.7109375" customWidth="1"/>
    <col min="2314" max="2314" width="11.28515625" customWidth="1"/>
    <col min="2561" max="2561" width="11.7109375" customWidth="1"/>
    <col min="2562" max="2562" width="28" customWidth="1"/>
    <col min="2563" max="2563" width="25.5703125" customWidth="1"/>
    <col min="2564" max="2564" width="12.28515625" customWidth="1"/>
    <col min="2565" max="2565" width="16.42578125" customWidth="1"/>
    <col min="2568" max="2568" width="12.42578125" customWidth="1"/>
    <col min="2569" max="2569" width="12.7109375" customWidth="1"/>
    <col min="2570" max="2570" width="11.28515625" customWidth="1"/>
    <col min="2817" max="2817" width="11.7109375" customWidth="1"/>
    <col min="2818" max="2818" width="28" customWidth="1"/>
    <col min="2819" max="2819" width="25.5703125" customWidth="1"/>
    <col min="2820" max="2820" width="12.28515625" customWidth="1"/>
    <col min="2821" max="2821" width="16.42578125" customWidth="1"/>
    <col min="2824" max="2824" width="12.42578125" customWidth="1"/>
    <col min="2825" max="2825" width="12.7109375" customWidth="1"/>
    <col min="2826" max="2826" width="11.28515625" customWidth="1"/>
    <col min="3073" max="3073" width="11.7109375" customWidth="1"/>
    <col min="3074" max="3074" width="28" customWidth="1"/>
    <col min="3075" max="3075" width="25.5703125" customWidth="1"/>
    <col min="3076" max="3076" width="12.28515625" customWidth="1"/>
    <col min="3077" max="3077" width="16.42578125" customWidth="1"/>
    <col min="3080" max="3080" width="12.42578125" customWidth="1"/>
    <col min="3081" max="3081" width="12.7109375" customWidth="1"/>
    <col min="3082" max="3082" width="11.28515625" customWidth="1"/>
    <col min="3329" max="3329" width="11.7109375" customWidth="1"/>
    <col min="3330" max="3330" width="28" customWidth="1"/>
    <col min="3331" max="3331" width="25.5703125" customWidth="1"/>
    <col min="3332" max="3332" width="12.28515625" customWidth="1"/>
    <col min="3333" max="3333" width="16.42578125" customWidth="1"/>
    <col min="3336" max="3336" width="12.42578125" customWidth="1"/>
    <col min="3337" max="3337" width="12.7109375" customWidth="1"/>
    <col min="3338" max="3338" width="11.28515625" customWidth="1"/>
    <col min="3585" max="3585" width="11.7109375" customWidth="1"/>
    <col min="3586" max="3586" width="28" customWidth="1"/>
    <col min="3587" max="3587" width="25.5703125" customWidth="1"/>
    <col min="3588" max="3588" width="12.28515625" customWidth="1"/>
    <col min="3589" max="3589" width="16.42578125" customWidth="1"/>
    <col min="3592" max="3592" width="12.42578125" customWidth="1"/>
    <col min="3593" max="3593" width="12.7109375" customWidth="1"/>
    <col min="3594" max="3594" width="11.28515625" customWidth="1"/>
    <col min="3841" max="3841" width="11.7109375" customWidth="1"/>
    <col min="3842" max="3842" width="28" customWidth="1"/>
    <col min="3843" max="3843" width="25.5703125" customWidth="1"/>
    <col min="3844" max="3844" width="12.28515625" customWidth="1"/>
    <col min="3845" max="3845" width="16.42578125" customWidth="1"/>
    <col min="3848" max="3848" width="12.42578125" customWidth="1"/>
    <col min="3849" max="3849" width="12.7109375" customWidth="1"/>
    <col min="3850" max="3850" width="11.28515625" customWidth="1"/>
    <col min="4097" max="4097" width="11.7109375" customWidth="1"/>
    <col min="4098" max="4098" width="28" customWidth="1"/>
    <col min="4099" max="4099" width="25.5703125" customWidth="1"/>
    <col min="4100" max="4100" width="12.28515625" customWidth="1"/>
    <col min="4101" max="4101" width="16.42578125" customWidth="1"/>
    <col min="4104" max="4104" width="12.42578125" customWidth="1"/>
    <col min="4105" max="4105" width="12.7109375" customWidth="1"/>
    <col min="4106" max="4106" width="11.28515625" customWidth="1"/>
    <col min="4353" max="4353" width="11.7109375" customWidth="1"/>
    <col min="4354" max="4354" width="28" customWidth="1"/>
    <col min="4355" max="4355" width="25.5703125" customWidth="1"/>
    <col min="4356" max="4356" width="12.28515625" customWidth="1"/>
    <col min="4357" max="4357" width="16.42578125" customWidth="1"/>
    <col min="4360" max="4360" width="12.42578125" customWidth="1"/>
    <col min="4361" max="4361" width="12.7109375" customWidth="1"/>
    <col min="4362" max="4362" width="11.28515625" customWidth="1"/>
    <col min="4609" max="4609" width="11.7109375" customWidth="1"/>
    <col min="4610" max="4610" width="28" customWidth="1"/>
    <col min="4611" max="4611" width="25.5703125" customWidth="1"/>
    <col min="4612" max="4612" width="12.28515625" customWidth="1"/>
    <col min="4613" max="4613" width="16.42578125" customWidth="1"/>
    <col min="4616" max="4616" width="12.42578125" customWidth="1"/>
    <col min="4617" max="4617" width="12.7109375" customWidth="1"/>
    <col min="4618" max="4618" width="11.28515625" customWidth="1"/>
    <col min="4865" max="4865" width="11.7109375" customWidth="1"/>
    <col min="4866" max="4866" width="28" customWidth="1"/>
    <col min="4867" max="4867" width="25.5703125" customWidth="1"/>
    <col min="4868" max="4868" width="12.28515625" customWidth="1"/>
    <col min="4869" max="4869" width="16.42578125" customWidth="1"/>
    <col min="4872" max="4872" width="12.42578125" customWidth="1"/>
    <col min="4873" max="4873" width="12.7109375" customWidth="1"/>
    <col min="4874" max="4874" width="11.28515625" customWidth="1"/>
    <col min="5121" max="5121" width="11.7109375" customWidth="1"/>
    <col min="5122" max="5122" width="28" customWidth="1"/>
    <col min="5123" max="5123" width="25.5703125" customWidth="1"/>
    <col min="5124" max="5124" width="12.28515625" customWidth="1"/>
    <col min="5125" max="5125" width="16.42578125" customWidth="1"/>
    <col min="5128" max="5128" width="12.42578125" customWidth="1"/>
    <col min="5129" max="5129" width="12.7109375" customWidth="1"/>
    <col min="5130" max="5130" width="11.28515625" customWidth="1"/>
    <col min="5377" max="5377" width="11.7109375" customWidth="1"/>
    <col min="5378" max="5378" width="28" customWidth="1"/>
    <col min="5379" max="5379" width="25.5703125" customWidth="1"/>
    <col min="5380" max="5380" width="12.28515625" customWidth="1"/>
    <col min="5381" max="5381" width="16.42578125" customWidth="1"/>
    <col min="5384" max="5384" width="12.42578125" customWidth="1"/>
    <col min="5385" max="5385" width="12.7109375" customWidth="1"/>
    <col min="5386" max="5386" width="11.28515625" customWidth="1"/>
    <col min="5633" max="5633" width="11.7109375" customWidth="1"/>
    <col min="5634" max="5634" width="28" customWidth="1"/>
    <col min="5635" max="5635" width="25.5703125" customWidth="1"/>
    <col min="5636" max="5636" width="12.28515625" customWidth="1"/>
    <col min="5637" max="5637" width="16.42578125" customWidth="1"/>
    <col min="5640" max="5640" width="12.42578125" customWidth="1"/>
    <col min="5641" max="5641" width="12.7109375" customWidth="1"/>
    <col min="5642" max="5642" width="11.28515625" customWidth="1"/>
    <col min="5889" max="5889" width="11.7109375" customWidth="1"/>
    <col min="5890" max="5890" width="28" customWidth="1"/>
    <col min="5891" max="5891" width="25.5703125" customWidth="1"/>
    <col min="5892" max="5892" width="12.28515625" customWidth="1"/>
    <col min="5893" max="5893" width="16.42578125" customWidth="1"/>
    <col min="5896" max="5896" width="12.42578125" customWidth="1"/>
    <col min="5897" max="5897" width="12.7109375" customWidth="1"/>
    <col min="5898" max="5898" width="11.28515625" customWidth="1"/>
    <col min="6145" max="6145" width="11.7109375" customWidth="1"/>
    <col min="6146" max="6146" width="28" customWidth="1"/>
    <col min="6147" max="6147" width="25.5703125" customWidth="1"/>
    <col min="6148" max="6148" width="12.28515625" customWidth="1"/>
    <col min="6149" max="6149" width="16.42578125" customWidth="1"/>
    <col min="6152" max="6152" width="12.42578125" customWidth="1"/>
    <col min="6153" max="6153" width="12.7109375" customWidth="1"/>
    <col min="6154" max="6154" width="11.28515625" customWidth="1"/>
    <col min="6401" max="6401" width="11.7109375" customWidth="1"/>
    <col min="6402" max="6402" width="28" customWidth="1"/>
    <col min="6403" max="6403" width="25.5703125" customWidth="1"/>
    <col min="6404" max="6404" width="12.28515625" customWidth="1"/>
    <col min="6405" max="6405" width="16.42578125" customWidth="1"/>
    <col min="6408" max="6408" width="12.42578125" customWidth="1"/>
    <col min="6409" max="6409" width="12.7109375" customWidth="1"/>
    <col min="6410" max="6410" width="11.28515625" customWidth="1"/>
    <col min="6657" max="6657" width="11.7109375" customWidth="1"/>
    <col min="6658" max="6658" width="28" customWidth="1"/>
    <col min="6659" max="6659" width="25.5703125" customWidth="1"/>
    <col min="6660" max="6660" width="12.28515625" customWidth="1"/>
    <col min="6661" max="6661" width="16.42578125" customWidth="1"/>
    <col min="6664" max="6664" width="12.42578125" customWidth="1"/>
    <col min="6665" max="6665" width="12.7109375" customWidth="1"/>
    <col min="6666" max="6666" width="11.28515625" customWidth="1"/>
    <col min="6913" max="6913" width="11.7109375" customWidth="1"/>
    <col min="6914" max="6914" width="28" customWidth="1"/>
    <col min="6915" max="6915" width="25.5703125" customWidth="1"/>
    <col min="6916" max="6916" width="12.28515625" customWidth="1"/>
    <col min="6917" max="6917" width="16.42578125" customWidth="1"/>
    <col min="6920" max="6920" width="12.42578125" customWidth="1"/>
    <col min="6921" max="6921" width="12.7109375" customWidth="1"/>
    <col min="6922" max="6922" width="11.28515625" customWidth="1"/>
    <col min="7169" max="7169" width="11.7109375" customWidth="1"/>
    <col min="7170" max="7170" width="28" customWidth="1"/>
    <col min="7171" max="7171" width="25.5703125" customWidth="1"/>
    <col min="7172" max="7172" width="12.28515625" customWidth="1"/>
    <col min="7173" max="7173" width="16.42578125" customWidth="1"/>
    <col min="7176" max="7176" width="12.42578125" customWidth="1"/>
    <col min="7177" max="7177" width="12.7109375" customWidth="1"/>
    <col min="7178" max="7178" width="11.28515625" customWidth="1"/>
    <col min="7425" max="7425" width="11.7109375" customWidth="1"/>
    <col min="7426" max="7426" width="28" customWidth="1"/>
    <col min="7427" max="7427" width="25.5703125" customWidth="1"/>
    <col min="7428" max="7428" width="12.28515625" customWidth="1"/>
    <col min="7429" max="7429" width="16.42578125" customWidth="1"/>
    <col min="7432" max="7432" width="12.42578125" customWidth="1"/>
    <col min="7433" max="7433" width="12.7109375" customWidth="1"/>
    <col min="7434" max="7434" width="11.28515625" customWidth="1"/>
    <col min="7681" max="7681" width="11.7109375" customWidth="1"/>
    <col min="7682" max="7682" width="28" customWidth="1"/>
    <col min="7683" max="7683" width="25.5703125" customWidth="1"/>
    <col min="7684" max="7684" width="12.28515625" customWidth="1"/>
    <col min="7685" max="7685" width="16.42578125" customWidth="1"/>
    <col min="7688" max="7688" width="12.42578125" customWidth="1"/>
    <col min="7689" max="7689" width="12.7109375" customWidth="1"/>
    <col min="7690" max="7690" width="11.28515625" customWidth="1"/>
    <col min="7937" max="7937" width="11.7109375" customWidth="1"/>
    <col min="7938" max="7938" width="28" customWidth="1"/>
    <col min="7939" max="7939" width="25.5703125" customWidth="1"/>
    <col min="7940" max="7940" width="12.28515625" customWidth="1"/>
    <col min="7941" max="7941" width="16.42578125" customWidth="1"/>
    <col min="7944" max="7944" width="12.42578125" customWidth="1"/>
    <col min="7945" max="7945" width="12.7109375" customWidth="1"/>
    <col min="7946" max="7946" width="11.28515625" customWidth="1"/>
    <col min="8193" max="8193" width="11.7109375" customWidth="1"/>
    <col min="8194" max="8194" width="28" customWidth="1"/>
    <col min="8195" max="8195" width="25.5703125" customWidth="1"/>
    <col min="8196" max="8196" width="12.28515625" customWidth="1"/>
    <col min="8197" max="8197" width="16.42578125" customWidth="1"/>
    <col min="8200" max="8200" width="12.42578125" customWidth="1"/>
    <col min="8201" max="8201" width="12.7109375" customWidth="1"/>
    <col min="8202" max="8202" width="11.28515625" customWidth="1"/>
    <col min="8449" max="8449" width="11.7109375" customWidth="1"/>
    <col min="8450" max="8450" width="28" customWidth="1"/>
    <col min="8451" max="8451" width="25.5703125" customWidth="1"/>
    <col min="8452" max="8452" width="12.28515625" customWidth="1"/>
    <col min="8453" max="8453" width="16.42578125" customWidth="1"/>
    <col min="8456" max="8456" width="12.42578125" customWidth="1"/>
    <col min="8457" max="8457" width="12.7109375" customWidth="1"/>
    <col min="8458" max="8458" width="11.28515625" customWidth="1"/>
    <col min="8705" max="8705" width="11.7109375" customWidth="1"/>
    <col min="8706" max="8706" width="28" customWidth="1"/>
    <col min="8707" max="8707" width="25.5703125" customWidth="1"/>
    <col min="8708" max="8708" width="12.28515625" customWidth="1"/>
    <col min="8709" max="8709" width="16.42578125" customWidth="1"/>
    <col min="8712" max="8712" width="12.42578125" customWidth="1"/>
    <col min="8713" max="8713" width="12.7109375" customWidth="1"/>
    <col min="8714" max="8714" width="11.28515625" customWidth="1"/>
    <col min="8961" max="8961" width="11.7109375" customWidth="1"/>
    <col min="8962" max="8962" width="28" customWidth="1"/>
    <col min="8963" max="8963" width="25.5703125" customWidth="1"/>
    <col min="8964" max="8964" width="12.28515625" customWidth="1"/>
    <col min="8965" max="8965" width="16.42578125" customWidth="1"/>
    <col min="8968" max="8968" width="12.42578125" customWidth="1"/>
    <col min="8969" max="8969" width="12.7109375" customWidth="1"/>
    <col min="8970" max="8970" width="11.28515625" customWidth="1"/>
    <col min="9217" max="9217" width="11.7109375" customWidth="1"/>
    <col min="9218" max="9218" width="28" customWidth="1"/>
    <col min="9219" max="9219" width="25.5703125" customWidth="1"/>
    <col min="9220" max="9220" width="12.28515625" customWidth="1"/>
    <col min="9221" max="9221" width="16.42578125" customWidth="1"/>
    <col min="9224" max="9224" width="12.42578125" customWidth="1"/>
    <col min="9225" max="9225" width="12.7109375" customWidth="1"/>
    <col min="9226" max="9226" width="11.28515625" customWidth="1"/>
    <col min="9473" max="9473" width="11.7109375" customWidth="1"/>
    <col min="9474" max="9474" width="28" customWidth="1"/>
    <col min="9475" max="9475" width="25.5703125" customWidth="1"/>
    <col min="9476" max="9476" width="12.28515625" customWidth="1"/>
    <col min="9477" max="9477" width="16.42578125" customWidth="1"/>
    <col min="9480" max="9480" width="12.42578125" customWidth="1"/>
    <col min="9481" max="9481" width="12.7109375" customWidth="1"/>
    <col min="9482" max="9482" width="11.28515625" customWidth="1"/>
    <col min="9729" max="9729" width="11.7109375" customWidth="1"/>
    <col min="9730" max="9730" width="28" customWidth="1"/>
    <col min="9731" max="9731" width="25.5703125" customWidth="1"/>
    <col min="9732" max="9732" width="12.28515625" customWidth="1"/>
    <col min="9733" max="9733" width="16.42578125" customWidth="1"/>
    <col min="9736" max="9736" width="12.42578125" customWidth="1"/>
    <col min="9737" max="9737" width="12.7109375" customWidth="1"/>
    <col min="9738" max="9738" width="11.28515625" customWidth="1"/>
    <col min="9985" max="9985" width="11.7109375" customWidth="1"/>
    <col min="9986" max="9986" width="28" customWidth="1"/>
    <col min="9987" max="9987" width="25.5703125" customWidth="1"/>
    <col min="9988" max="9988" width="12.28515625" customWidth="1"/>
    <col min="9989" max="9989" width="16.42578125" customWidth="1"/>
    <col min="9992" max="9992" width="12.42578125" customWidth="1"/>
    <col min="9993" max="9993" width="12.7109375" customWidth="1"/>
    <col min="9994" max="9994" width="11.28515625" customWidth="1"/>
    <col min="10241" max="10241" width="11.7109375" customWidth="1"/>
    <col min="10242" max="10242" width="28" customWidth="1"/>
    <col min="10243" max="10243" width="25.5703125" customWidth="1"/>
    <col min="10244" max="10244" width="12.28515625" customWidth="1"/>
    <col min="10245" max="10245" width="16.42578125" customWidth="1"/>
    <col min="10248" max="10248" width="12.42578125" customWidth="1"/>
    <col min="10249" max="10249" width="12.7109375" customWidth="1"/>
    <col min="10250" max="10250" width="11.28515625" customWidth="1"/>
    <col min="10497" max="10497" width="11.7109375" customWidth="1"/>
    <col min="10498" max="10498" width="28" customWidth="1"/>
    <col min="10499" max="10499" width="25.5703125" customWidth="1"/>
    <col min="10500" max="10500" width="12.28515625" customWidth="1"/>
    <col min="10501" max="10501" width="16.42578125" customWidth="1"/>
    <col min="10504" max="10504" width="12.42578125" customWidth="1"/>
    <col min="10505" max="10505" width="12.7109375" customWidth="1"/>
    <col min="10506" max="10506" width="11.28515625" customWidth="1"/>
    <col min="10753" max="10753" width="11.7109375" customWidth="1"/>
    <col min="10754" max="10754" width="28" customWidth="1"/>
    <col min="10755" max="10755" width="25.5703125" customWidth="1"/>
    <col min="10756" max="10756" width="12.28515625" customWidth="1"/>
    <col min="10757" max="10757" width="16.42578125" customWidth="1"/>
    <col min="10760" max="10760" width="12.42578125" customWidth="1"/>
    <col min="10761" max="10761" width="12.7109375" customWidth="1"/>
    <col min="10762" max="10762" width="11.28515625" customWidth="1"/>
    <col min="11009" max="11009" width="11.7109375" customWidth="1"/>
    <col min="11010" max="11010" width="28" customWidth="1"/>
    <col min="11011" max="11011" width="25.5703125" customWidth="1"/>
    <col min="11012" max="11012" width="12.28515625" customWidth="1"/>
    <col min="11013" max="11013" width="16.42578125" customWidth="1"/>
    <col min="11016" max="11016" width="12.42578125" customWidth="1"/>
    <col min="11017" max="11017" width="12.7109375" customWidth="1"/>
    <col min="11018" max="11018" width="11.28515625" customWidth="1"/>
    <col min="11265" max="11265" width="11.7109375" customWidth="1"/>
    <col min="11266" max="11266" width="28" customWidth="1"/>
    <col min="11267" max="11267" width="25.5703125" customWidth="1"/>
    <col min="11268" max="11268" width="12.28515625" customWidth="1"/>
    <col min="11269" max="11269" width="16.42578125" customWidth="1"/>
    <col min="11272" max="11272" width="12.42578125" customWidth="1"/>
    <col min="11273" max="11273" width="12.7109375" customWidth="1"/>
    <col min="11274" max="11274" width="11.28515625" customWidth="1"/>
    <col min="11521" max="11521" width="11.7109375" customWidth="1"/>
    <col min="11522" max="11522" width="28" customWidth="1"/>
    <col min="11523" max="11523" width="25.5703125" customWidth="1"/>
    <col min="11524" max="11524" width="12.28515625" customWidth="1"/>
    <col min="11525" max="11525" width="16.42578125" customWidth="1"/>
    <col min="11528" max="11528" width="12.42578125" customWidth="1"/>
    <col min="11529" max="11529" width="12.7109375" customWidth="1"/>
    <col min="11530" max="11530" width="11.28515625" customWidth="1"/>
    <col min="11777" max="11777" width="11.7109375" customWidth="1"/>
    <col min="11778" max="11778" width="28" customWidth="1"/>
    <col min="11779" max="11779" width="25.5703125" customWidth="1"/>
    <col min="11780" max="11780" width="12.28515625" customWidth="1"/>
    <col min="11781" max="11781" width="16.42578125" customWidth="1"/>
    <col min="11784" max="11784" width="12.42578125" customWidth="1"/>
    <col min="11785" max="11785" width="12.7109375" customWidth="1"/>
    <col min="11786" max="11786" width="11.28515625" customWidth="1"/>
    <col min="12033" max="12033" width="11.7109375" customWidth="1"/>
    <col min="12034" max="12034" width="28" customWidth="1"/>
    <col min="12035" max="12035" width="25.5703125" customWidth="1"/>
    <col min="12036" max="12036" width="12.28515625" customWidth="1"/>
    <col min="12037" max="12037" width="16.42578125" customWidth="1"/>
    <col min="12040" max="12040" width="12.42578125" customWidth="1"/>
    <col min="12041" max="12041" width="12.7109375" customWidth="1"/>
    <col min="12042" max="12042" width="11.28515625" customWidth="1"/>
    <col min="12289" max="12289" width="11.7109375" customWidth="1"/>
    <col min="12290" max="12290" width="28" customWidth="1"/>
    <col min="12291" max="12291" width="25.5703125" customWidth="1"/>
    <col min="12292" max="12292" width="12.28515625" customWidth="1"/>
    <col min="12293" max="12293" width="16.42578125" customWidth="1"/>
    <col min="12296" max="12296" width="12.42578125" customWidth="1"/>
    <col min="12297" max="12297" width="12.7109375" customWidth="1"/>
    <col min="12298" max="12298" width="11.28515625" customWidth="1"/>
    <col min="12545" max="12545" width="11.7109375" customWidth="1"/>
    <col min="12546" max="12546" width="28" customWidth="1"/>
    <col min="12547" max="12547" width="25.5703125" customWidth="1"/>
    <col min="12548" max="12548" width="12.28515625" customWidth="1"/>
    <col min="12549" max="12549" width="16.42578125" customWidth="1"/>
    <col min="12552" max="12552" width="12.42578125" customWidth="1"/>
    <col min="12553" max="12553" width="12.7109375" customWidth="1"/>
    <col min="12554" max="12554" width="11.28515625" customWidth="1"/>
    <col min="12801" max="12801" width="11.7109375" customWidth="1"/>
    <col min="12802" max="12802" width="28" customWidth="1"/>
    <col min="12803" max="12803" width="25.5703125" customWidth="1"/>
    <col min="12804" max="12804" width="12.28515625" customWidth="1"/>
    <col min="12805" max="12805" width="16.42578125" customWidth="1"/>
    <col min="12808" max="12808" width="12.42578125" customWidth="1"/>
    <col min="12809" max="12809" width="12.7109375" customWidth="1"/>
    <col min="12810" max="12810" width="11.28515625" customWidth="1"/>
    <col min="13057" max="13057" width="11.7109375" customWidth="1"/>
    <col min="13058" max="13058" width="28" customWidth="1"/>
    <col min="13059" max="13059" width="25.5703125" customWidth="1"/>
    <col min="13060" max="13060" width="12.28515625" customWidth="1"/>
    <col min="13061" max="13061" width="16.42578125" customWidth="1"/>
    <col min="13064" max="13064" width="12.42578125" customWidth="1"/>
    <col min="13065" max="13065" width="12.7109375" customWidth="1"/>
    <col min="13066" max="13066" width="11.28515625" customWidth="1"/>
    <col min="13313" max="13313" width="11.7109375" customWidth="1"/>
    <col min="13314" max="13314" width="28" customWidth="1"/>
    <col min="13315" max="13315" width="25.5703125" customWidth="1"/>
    <col min="13316" max="13316" width="12.28515625" customWidth="1"/>
    <col min="13317" max="13317" width="16.42578125" customWidth="1"/>
    <col min="13320" max="13320" width="12.42578125" customWidth="1"/>
    <col min="13321" max="13321" width="12.7109375" customWidth="1"/>
    <col min="13322" max="13322" width="11.28515625" customWidth="1"/>
    <col min="13569" max="13569" width="11.7109375" customWidth="1"/>
    <col min="13570" max="13570" width="28" customWidth="1"/>
    <col min="13571" max="13571" width="25.5703125" customWidth="1"/>
    <col min="13572" max="13572" width="12.28515625" customWidth="1"/>
    <col min="13573" max="13573" width="16.42578125" customWidth="1"/>
    <col min="13576" max="13576" width="12.42578125" customWidth="1"/>
    <col min="13577" max="13577" width="12.7109375" customWidth="1"/>
    <col min="13578" max="13578" width="11.28515625" customWidth="1"/>
    <col min="13825" max="13825" width="11.7109375" customWidth="1"/>
    <col min="13826" max="13826" width="28" customWidth="1"/>
    <col min="13827" max="13827" width="25.5703125" customWidth="1"/>
    <col min="13828" max="13828" width="12.28515625" customWidth="1"/>
    <col min="13829" max="13829" width="16.42578125" customWidth="1"/>
    <col min="13832" max="13832" width="12.42578125" customWidth="1"/>
    <col min="13833" max="13833" width="12.7109375" customWidth="1"/>
    <col min="13834" max="13834" width="11.28515625" customWidth="1"/>
    <col min="14081" max="14081" width="11.7109375" customWidth="1"/>
    <col min="14082" max="14082" width="28" customWidth="1"/>
    <col min="14083" max="14083" width="25.5703125" customWidth="1"/>
    <col min="14084" max="14084" width="12.28515625" customWidth="1"/>
    <col min="14085" max="14085" width="16.42578125" customWidth="1"/>
    <col min="14088" max="14088" width="12.42578125" customWidth="1"/>
    <col min="14089" max="14089" width="12.7109375" customWidth="1"/>
    <col min="14090" max="14090" width="11.28515625" customWidth="1"/>
    <col min="14337" max="14337" width="11.7109375" customWidth="1"/>
    <col min="14338" max="14338" width="28" customWidth="1"/>
    <col min="14339" max="14339" width="25.5703125" customWidth="1"/>
    <col min="14340" max="14340" width="12.28515625" customWidth="1"/>
    <col min="14341" max="14341" width="16.42578125" customWidth="1"/>
    <col min="14344" max="14344" width="12.42578125" customWidth="1"/>
    <col min="14345" max="14345" width="12.7109375" customWidth="1"/>
    <col min="14346" max="14346" width="11.28515625" customWidth="1"/>
    <col min="14593" max="14593" width="11.7109375" customWidth="1"/>
    <col min="14594" max="14594" width="28" customWidth="1"/>
    <col min="14595" max="14595" width="25.5703125" customWidth="1"/>
    <col min="14596" max="14596" width="12.28515625" customWidth="1"/>
    <col min="14597" max="14597" width="16.42578125" customWidth="1"/>
    <col min="14600" max="14600" width="12.42578125" customWidth="1"/>
    <col min="14601" max="14601" width="12.7109375" customWidth="1"/>
    <col min="14602" max="14602" width="11.28515625" customWidth="1"/>
    <col min="14849" max="14849" width="11.7109375" customWidth="1"/>
    <col min="14850" max="14850" width="28" customWidth="1"/>
    <col min="14851" max="14851" width="25.5703125" customWidth="1"/>
    <col min="14852" max="14852" width="12.28515625" customWidth="1"/>
    <col min="14853" max="14853" width="16.42578125" customWidth="1"/>
    <col min="14856" max="14856" width="12.42578125" customWidth="1"/>
    <col min="14857" max="14857" width="12.7109375" customWidth="1"/>
    <col min="14858" max="14858" width="11.28515625" customWidth="1"/>
    <col min="15105" max="15105" width="11.7109375" customWidth="1"/>
    <col min="15106" max="15106" width="28" customWidth="1"/>
    <col min="15107" max="15107" width="25.5703125" customWidth="1"/>
    <col min="15108" max="15108" width="12.28515625" customWidth="1"/>
    <col min="15109" max="15109" width="16.42578125" customWidth="1"/>
    <col min="15112" max="15112" width="12.42578125" customWidth="1"/>
    <col min="15113" max="15113" width="12.7109375" customWidth="1"/>
    <col min="15114" max="15114" width="11.28515625" customWidth="1"/>
    <col min="15361" max="15361" width="11.7109375" customWidth="1"/>
    <col min="15362" max="15362" width="28" customWidth="1"/>
    <col min="15363" max="15363" width="25.5703125" customWidth="1"/>
    <col min="15364" max="15364" width="12.28515625" customWidth="1"/>
    <col min="15365" max="15365" width="16.42578125" customWidth="1"/>
    <col min="15368" max="15368" width="12.42578125" customWidth="1"/>
    <col min="15369" max="15369" width="12.7109375" customWidth="1"/>
    <col min="15370" max="15370" width="11.28515625" customWidth="1"/>
    <col min="15617" max="15617" width="11.7109375" customWidth="1"/>
    <col min="15618" max="15618" width="28" customWidth="1"/>
    <col min="15619" max="15619" width="25.5703125" customWidth="1"/>
    <col min="15620" max="15620" width="12.28515625" customWidth="1"/>
    <col min="15621" max="15621" width="16.42578125" customWidth="1"/>
    <col min="15624" max="15624" width="12.42578125" customWidth="1"/>
    <col min="15625" max="15625" width="12.7109375" customWidth="1"/>
    <col min="15626" max="15626" width="11.28515625" customWidth="1"/>
    <col min="15873" max="15873" width="11.7109375" customWidth="1"/>
    <col min="15874" max="15874" width="28" customWidth="1"/>
    <col min="15875" max="15875" width="25.5703125" customWidth="1"/>
    <col min="15876" max="15876" width="12.28515625" customWidth="1"/>
    <col min="15877" max="15877" width="16.42578125" customWidth="1"/>
    <col min="15880" max="15880" width="12.42578125" customWidth="1"/>
    <col min="15881" max="15881" width="12.7109375" customWidth="1"/>
    <col min="15882" max="15882" width="11.28515625" customWidth="1"/>
    <col min="16129" max="16129" width="11.7109375" customWidth="1"/>
    <col min="16130" max="16130" width="28" customWidth="1"/>
    <col min="16131" max="16131" width="25.5703125" customWidth="1"/>
    <col min="16132" max="16132" width="12.28515625" customWidth="1"/>
    <col min="16133" max="16133" width="16.42578125" customWidth="1"/>
    <col min="16136" max="16136" width="12.42578125" customWidth="1"/>
    <col min="16137" max="16137" width="12.7109375" customWidth="1"/>
    <col min="16138" max="16138" width="11.28515625" customWidth="1"/>
  </cols>
  <sheetData>
    <row r="1" spans="1:13" s="12" customFormat="1" ht="26.25" thickBot="1" x14ac:dyDescent="0.25">
      <c r="A1" s="43" t="s">
        <v>55</v>
      </c>
      <c r="B1" s="172" t="s">
        <v>56</v>
      </c>
      <c r="C1" s="43" t="s">
        <v>57</v>
      </c>
      <c r="D1" s="43" t="s">
        <v>58</v>
      </c>
      <c r="E1" s="43" t="s">
        <v>53</v>
      </c>
      <c r="F1" s="43" t="s">
        <v>50</v>
      </c>
      <c r="G1" s="43" t="s">
        <v>59</v>
      </c>
      <c r="H1" s="43" t="s">
        <v>51</v>
      </c>
      <c r="I1" s="43" t="s">
        <v>60</v>
      </c>
      <c r="J1" s="43" t="s">
        <v>52</v>
      </c>
      <c r="K1" s="43" t="s">
        <v>54</v>
      </c>
      <c r="L1" s="43" t="s">
        <v>61</v>
      </c>
    </row>
    <row r="2" spans="1:13" ht="13.5" thickTop="1" x14ac:dyDescent="0.2">
      <c r="A2" s="180">
        <v>42096</v>
      </c>
      <c r="B2" s="163" t="s">
        <v>266</v>
      </c>
      <c r="C2" s="163" t="s">
        <v>267</v>
      </c>
      <c r="D2" s="166"/>
      <c r="E2" s="166"/>
      <c r="F2" s="164"/>
      <c r="G2" s="164"/>
      <c r="H2" s="164">
        <v>0.83</v>
      </c>
      <c r="I2" s="164"/>
      <c r="J2" s="164"/>
      <c r="K2" s="164"/>
      <c r="L2" s="164"/>
      <c r="M2" s="165"/>
    </row>
    <row r="3" spans="1:13" x14ac:dyDescent="0.2">
      <c r="A3" s="180">
        <v>42135</v>
      </c>
      <c r="B3" s="163" t="s">
        <v>266</v>
      </c>
      <c r="C3" s="163" t="s">
        <v>267</v>
      </c>
      <c r="D3" s="166"/>
      <c r="E3" s="166"/>
      <c r="F3" s="164"/>
      <c r="G3" s="164"/>
      <c r="H3" s="164">
        <v>0.66</v>
      </c>
      <c r="I3" s="164"/>
      <c r="J3" s="164"/>
      <c r="K3" s="164"/>
      <c r="L3" s="164"/>
      <c r="M3" s="165"/>
    </row>
    <row r="4" spans="1:13" x14ac:dyDescent="0.2">
      <c r="A4" s="180">
        <v>42158</v>
      </c>
      <c r="B4" s="163" t="s">
        <v>266</v>
      </c>
      <c r="C4" s="163" t="s">
        <v>267</v>
      </c>
      <c r="D4" s="166"/>
      <c r="E4" s="166"/>
      <c r="F4" s="164"/>
      <c r="G4" s="164"/>
      <c r="H4" s="164">
        <v>0.66</v>
      </c>
      <c r="I4" s="164"/>
      <c r="J4" s="164"/>
      <c r="K4" s="164"/>
      <c r="L4" s="164"/>
      <c r="M4" s="165"/>
    </row>
    <row r="5" spans="1:13" x14ac:dyDescent="0.2">
      <c r="A5" s="180">
        <v>42194</v>
      </c>
      <c r="B5" s="163" t="s">
        <v>266</v>
      </c>
      <c r="C5" s="163" t="s">
        <v>267</v>
      </c>
      <c r="D5" s="164"/>
      <c r="E5" s="164"/>
      <c r="F5" s="164"/>
      <c r="G5" s="164"/>
      <c r="H5" s="164">
        <v>0.68</v>
      </c>
      <c r="I5" s="164"/>
      <c r="J5" s="164"/>
      <c r="K5" s="164"/>
      <c r="L5" s="164"/>
      <c r="M5" s="165"/>
    </row>
    <row r="6" spans="1:13" x14ac:dyDescent="0.2">
      <c r="A6" s="161">
        <v>42226</v>
      </c>
      <c r="B6" s="163" t="s">
        <v>266</v>
      </c>
      <c r="C6" s="163" t="s">
        <v>267</v>
      </c>
      <c r="D6" s="164"/>
      <c r="E6" s="164"/>
      <c r="F6" s="164"/>
      <c r="G6" s="164"/>
      <c r="H6" s="164">
        <v>0.73</v>
      </c>
      <c r="I6" s="164"/>
      <c r="J6" s="164"/>
      <c r="K6" s="164"/>
      <c r="L6" s="164"/>
      <c r="M6" s="165"/>
    </row>
    <row r="7" spans="1:13" x14ac:dyDescent="0.2">
      <c r="A7" s="161">
        <v>42256</v>
      </c>
      <c r="B7" s="163" t="s">
        <v>266</v>
      </c>
      <c r="C7" s="163" t="s">
        <v>267</v>
      </c>
      <c r="D7" s="164"/>
      <c r="E7" s="164"/>
      <c r="F7" s="164"/>
      <c r="G7" s="164"/>
      <c r="H7" s="164">
        <v>0.68</v>
      </c>
      <c r="I7" s="164"/>
      <c r="J7" s="164"/>
      <c r="K7" s="164"/>
      <c r="L7" s="164"/>
      <c r="M7" s="165"/>
    </row>
    <row r="8" spans="1:13" x14ac:dyDescent="0.2">
      <c r="A8" s="161">
        <v>42286</v>
      </c>
      <c r="B8" s="163" t="s">
        <v>266</v>
      </c>
      <c r="C8" s="163" t="s">
        <v>267</v>
      </c>
      <c r="D8" s="164"/>
      <c r="E8" s="164"/>
      <c r="F8" s="164"/>
      <c r="G8" s="164"/>
      <c r="H8" s="164">
        <v>0.68</v>
      </c>
      <c r="I8" s="164"/>
      <c r="J8" s="164"/>
      <c r="K8" s="164"/>
      <c r="L8" s="164"/>
      <c r="M8" s="165"/>
    </row>
    <row r="9" spans="1:13" x14ac:dyDescent="0.2">
      <c r="A9" s="161">
        <v>42317</v>
      </c>
      <c r="B9" s="163" t="s">
        <v>266</v>
      </c>
      <c r="C9" s="163" t="s">
        <v>267</v>
      </c>
      <c r="D9" s="164"/>
      <c r="E9" s="164"/>
      <c r="F9" s="164"/>
      <c r="G9" s="164"/>
      <c r="H9" s="164">
        <v>0.7</v>
      </c>
      <c r="I9" s="164"/>
      <c r="J9" s="164"/>
      <c r="K9" s="164"/>
      <c r="L9" s="164"/>
      <c r="M9" s="165"/>
    </row>
    <row r="10" spans="1:13" x14ac:dyDescent="0.2">
      <c r="A10" s="161">
        <v>42347</v>
      </c>
      <c r="B10" s="163" t="s">
        <v>266</v>
      </c>
      <c r="C10" s="163" t="s">
        <v>267</v>
      </c>
      <c r="D10" s="164"/>
      <c r="E10" s="164"/>
      <c r="F10" s="164"/>
      <c r="G10" s="164"/>
      <c r="H10" s="164">
        <v>0.68</v>
      </c>
      <c r="I10" s="164"/>
      <c r="J10" s="164"/>
      <c r="K10" s="164"/>
      <c r="L10" s="164"/>
      <c r="M10" s="165"/>
    </row>
    <row r="11" spans="1:13" x14ac:dyDescent="0.2">
      <c r="A11" s="161">
        <v>42380</v>
      </c>
      <c r="B11" s="163" t="s">
        <v>266</v>
      </c>
      <c r="C11" s="163" t="s">
        <v>267</v>
      </c>
      <c r="D11" s="164"/>
      <c r="E11" s="165"/>
      <c r="F11" s="164"/>
      <c r="G11" s="164"/>
      <c r="H11" s="164">
        <v>0.75</v>
      </c>
      <c r="I11" s="164"/>
      <c r="J11" s="164"/>
      <c r="K11" s="164"/>
      <c r="L11" s="164"/>
      <c r="M11" s="165"/>
    </row>
    <row r="12" spans="1:13" x14ac:dyDescent="0.2">
      <c r="A12" s="161">
        <v>42409</v>
      </c>
      <c r="B12" s="163" t="s">
        <v>266</v>
      </c>
      <c r="C12" s="163" t="s">
        <v>267</v>
      </c>
      <c r="D12" s="164"/>
      <c r="E12" s="164"/>
      <c r="F12" s="164"/>
      <c r="G12" s="164"/>
      <c r="H12" s="164">
        <v>0.66</v>
      </c>
      <c r="I12" s="164"/>
      <c r="J12" s="164"/>
      <c r="K12" s="164"/>
      <c r="L12" s="164"/>
      <c r="M12" s="165"/>
    </row>
    <row r="13" spans="1:13" x14ac:dyDescent="0.2">
      <c r="A13" s="161">
        <v>42438</v>
      </c>
      <c r="B13" s="163" t="s">
        <v>266</v>
      </c>
      <c r="C13" s="163" t="s">
        <v>267</v>
      </c>
      <c r="D13" s="164"/>
      <c r="E13" s="164"/>
      <c r="F13" s="164"/>
      <c r="G13" s="164"/>
      <c r="H13" s="164">
        <v>0.66</v>
      </c>
      <c r="I13" s="164"/>
      <c r="J13" s="164"/>
      <c r="K13" s="164"/>
      <c r="L13" s="164"/>
      <c r="M13" s="165"/>
    </row>
    <row r="14" spans="1:13" x14ac:dyDescent="0.2">
      <c r="A14" s="161"/>
      <c r="B14" s="60"/>
      <c r="C14" s="60"/>
      <c r="D14" s="164"/>
      <c r="E14" s="164"/>
      <c r="F14" s="164"/>
      <c r="G14" s="164"/>
      <c r="H14" s="164"/>
      <c r="I14" s="164"/>
      <c r="J14" s="164"/>
      <c r="K14" s="164"/>
      <c r="L14" s="164"/>
      <c r="M14" s="165"/>
    </row>
    <row r="15" spans="1:13" x14ac:dyDescent="0.2">
      <c r="A15" s="161"/>
      <c r="B15" s="60"/>
      <c r="C15" s="60"/>
      <c r="D15" s="164"/>
      <c r="E15" s="164"/>
      <c r="F15" s="164"/>
      <c r="G15" s="164"/>
      <c r="H15" s="164"/>
      <c r="I15" s="164"/>
      <c r="J15" s="164"/>
      <c r="K15" s="164"/>
      <c r="L15" s="164"/>
      <c r="M15" s="165"/>
    </row>
    <row r="16" spans="1:13" x14ac:dyDescent="0.2">
      <c r="A16" s="161"/>
      <c r="B16" s="162"/>
      <c r="C16" s="162"/>
      <c r="D16" s="164"/>
      <c r="E16" s="164"/>
      <c r="F16" s="164"/>
      <c r="G16" s="164"/>
      <c r="H16" s="164"/>
      <c r="I16" s="164"/>
      <c r="J16" s="164"/>
      <c r="K16" s="164"/>
      <c r="L16" s="164"/>
      <c r="M16" s="165"/>
    </row>
    <row r="17" spans="1:13" x14ac:dyDescent="0.2">
      <c r="A17" s="60"/>
      <c r="B17" s="60"/>
      <c r="C17" s="60"/>
      <c r="D17" s="164"/>
      <c r="E17" s="164"/>
      <c r="F17" s="164"/>
      <c r="G17" s="164"/>
      <c r="H17" s="164"/>
      <c r="I17" s="164"/>
      <c r="J17" s="164"/>
      <c r="K17" s="164"/>
      <c r="L17" s="164"/>
      <c r="M17" s="165"/>
    </row>
    <row r="18" spans="1:13" x14ac:dyDescent="0.2">
      <c r="A18" s="60"/>
      <c r="B18" s="60"/>
      <c r="C18" s="60"/>
      <c r="D18" s="164"/>
      <c r="E18" s="164"/>
      <c r="F18" s="164"/>
      <c r="G18" s="164"/>
      <c r="H18" s="164"/>
      <c r="I18" s="164"/>
      <c r="J18" s="164"/>
      <c r="K18" s="164"/>
      <c r="L18" s="164"/>
      <c r="M18" s="165"/>
    </row>
    <row r="19" spans="1:13" x14ac:dyDescent="0.2">
      <c r="A19" s="60"/>
      <c r="B19" s="60"/>
      <c r="C19" s="60"/>
      <c r="D19" s="164"/>
      <c r="E19" s="164"/>
      <c r="F19" s="164"/>
      <c r="G19" s="164"/>
      <c r="H19" s="164"/>
      <c r="I19" s="164"/>
      <c r="J19" s="164"/>
      <c r="K19" s="164"/>
      <c r="L19" s="164"/>
      <c r="M19" s="165"/>
    </row>
    <row r="20" spans="1:13" x14ac:dyDescent="0.2">
      <c r="A20" s="60"/>
      <c r="B20" s="60"/>
      <c r="C20" s="60"/>
      <c r="D20" s="164"/>
      <c r="E20" s="164"/>
      <c r="F20" s="164"/>
      <c r="G20" s="164"/>
      <c r="H20" s="164"/>
      <c r="I20" s="164"/>
      <c r="J20" s="164"/>
      <c r="K20" s="164"/>
      <c r="L20" s="164"/>
      <c r="M20" s="165"/>
    </row>
    <row r="21" spans="1:13" x14ac:dyDescent="0.2">
      <c r="A21" s="60"/>
      <c r="B21" s="60"/>
      <c r="C21" s="60"/>
      <c r="D21" s="164"/>
      <c r="E21" s="164"/>
      <c r="F21" s="164"/>
      <c r="G21" s="164"/>
      <c r="H21" s="164"/>
      <c r="I21" s="164"/>
      <c r="J21" s="164"/>
      <c r="K21" s="164"/>
      <c r="L21" s="164"/>
      <c r="M21" s="165"/>
    </row>
    <row r="22" spans="1:13" x14ac:dyDescent="0.2">
      <c r="A22" s="60"/>
      <c r="B22" s="60"/>
      <c r="C22" s="60"/>
      <c r="D22" s="164"/>
      <c r="E22" s="164"/>
      <c r="F22" s="164"/>
      <c r="G22" s="164"/>
      <c r="H22" s="164"/>
      <c r="I22" s="164"/>
      <c r="J22" s="164"/>
      <c r="K22" s="164"/>
      <c r="L22" s="164"/>
      <c r="M22" s="165"/>
    </row>
    <row r="23" spans="1:13" x14ac:dyDescent="0.2">
      <c r="A23" s="60"/>
      <c r="B23" s="60"/>
      <c r="C23" s="60"/>
      <c r="D23" s="164"/>
      <c r="E23" s="164"/>
      <c r="F23" s="164"/>
      <c r="G23" s="164"/>
      <c r="H23" s="164"/>
      <c r="I23" s="164"/>
      <c r="J23" s="164"/>
      <c r="K23" s="164"/>
      <c r="L23" s="164"/>
      <c r="M23" s="165"/>
    </row>
    <row r="24" spans="1:13" x14ac:dyDescent="0.2">
      <c r="A24" s="60"/>
      <c r="B24" s="60"/>
      <c r="C24" s="60"/>
      <c r="D24" s="164"/>
      <c r="E24" s="164"/>
      <c r="F24" s="164"/>
      <c r="G24" s="164"/>
      <c r="H24" s="164"/>
      <c r="I24" s="164"/>
      <c r="J24" s="164"/>
      <c r="K24" s="164"/>
      <c r="L24" s="164"/>
      <c r="M24" s="165"/>
    </row>
    <row r="25" spans="1:13" x14ac:dyDescent="0.2">
      <c r="A25" s="60"/>
      <c r="B25" s="60"/>
      <c r="C25" s="60"/>
      <c r="D25" s="164"/>
      <c r="E25" s="164"/>
      <c r="F25" s="164"/>
      <c r="G25" s="164"/>
      <c r="H25" s="164"/>
      <c r="I25" s="164"/>
      <c r="J25" s="164"/>
      <c r="K25" s="164"/>
      <c r="L25" s="164"/>
      <c r="M25" s="165"/>
    </row>
    <row r="26" spans="1:13" x14ac:dyDescent="0.2">
      <c r="A26" s="60"/>
      <c r="B26" s="60"/>
      <c r="C26" s="60"/>
      <c r="D26" s="164"/>
      <c r="E26" s="164"/>
      <c r="F26" s="164"/>
      <c r="G26" s="164"/>
      <c r="H26" s="164"/>
      <c r="I26" s="164"/>
      <c r="J26" s="164"/>
      <c r="K26" s="164"/>
      <c r="L26" s="164"/>
      <c r="M26" s="165"/>
    </row>
    <row r="27" spans="1:13" x14ac:dyDescent="0.2">
      <c r="A27" s="60"/>
      <c r="B27" s="60"/>
      <c r="C27" s="60"/>
      <c r="D27" s="164"/>
      <c r="E27" s="164"/>
      <c r="F27" s="164"/>
      <c r="G27" s="164"/>
      <c r="H27" s="164"/>
      <c r="I27" s="164"/>
      <c r="J27" s="164"/>
      <c r="K27" s="164"/>
      <c r="L27" s="164"/>
      <c r="M27" s="165"/>
    </row>
    <row r="28" spans="1:13" x14ac:dyDescent="0.2">
      <c r="A28" s="60"/>
      <c r="B28" s="60"/>
      <c r="C28" s="60"/>
      <c r="D28" s="164"/>
      <c r="E28" s="164"/>
      <c r="F28" s="164"/>
      <c r="G28" s="164"/>
      <c r="H28" s="164"/>
      <c r="I28" s="164"/>
      <c r="J28" s="164"/>
      <c r="K28" s="164"/>
      <c r="L28" s="164"/>
      <c r="M28" s="165"/>
    </row>
    <row r="29" spans="1:13" x14ac:dyDescent="0.2">
      <c r="A29" s="60"/>
      <c r="B29" s="60"/>
      <c r="C29" s="60"/>
      <c r="D29" s="164"/>
      <c r="E29" s="164"/>
      <c r="F29" s="164"/>
      <c r="G29" s="164"/>
      <c r="H29" s="164"/>
      <c r="I29" s="164"/>
      <c r="J29" s="164"/>
      <c r="K29" s="164"/>
      <c r="L29" s="164"/>
      <c r="M29" s="165"/>
    </row>
    <row r="30" spans="1:13" x14ac:dyDescent="0.2">
      <c r="A30" s="60"/>
      <c r="B30" s="60"/>
      <c r="C30" s="60"/>
      <c r="D30" s="164"/>
      <c r="E30" s="164"/>
      <c r="F30" s="164"/>
      <c r="G30" s="164"/>
      <c r="H30" s="164"/>
      <c r="I30" s="164"/>
      <c r="J30" s="164"/>
      <c r="K30" s="164"/>
      <c r="L30" s="164"/>
      <c r="M30" s="165"/>
    </row>
    <row r="31" spans="1:13" x14ac:dyDescent="0.2">
      <c r="A31" s="60"/>
      <c r="B31" s="60"/>
      <c r="C31" s="60"/>
      <c r="D31" s="164"/>
      <c r="E31" s="164"/>
      <c r="F31" s="164"/>
      <c r="G31" s="164"/>
      <c r="H31" s="164"/>
      <c r="I31" s="164"/>
      <c r="J31" s="164"/>
      <c r="K31" s="164"/>
      <c r="L31" s="164"/>
      <c r="M31" s="165"/>
    </row>
    <row r="32" spans="1:13" x14ac:dyDescent="0.2">
      <c r="A32" s="60"/>
      <c r="B32" s="60"/>
      <c r="C32" s="60"/>
      <c r="D32" s="164"/>
      <c r="E32" s="164"/>
      <c r="F32" s="164"/>
      <c r="G32" s="164"/>
      <c r="H32" s="164"/>
      <c r="I32" s="164"/>
      <c r="J32" s="164"/>
      <c r="K32" s="164"/>
      <c r="L32" s="164"/>
      <c r="M32" s="165"/>
    </row>
    <row r="33" spans="1:13" x14ac:dyDescent="0.2">
      <c r="A33" s="60"/>
      <c r="B33" s="60"/>
      <c r="C33" s="60"/>
      <c r="D33" s="164"/>
      <c r="E33" s="164"/>
      <c r="F33" s="164"/>
      <c r="G33" s="164"/>
      <c r="H33" s="164"/>
      <c r="I33" s="164"/>
      <c r="J33" s="164"/>
      <c r="K33" s="164"/>
      <c r="L33" s="164"/>
      <c r="M33" s="165"/>
    </row>
    <row r="34" spans="1:13" ht="13.5" thickBot="1" x14ac:dyDescent="0.25">
      <c r="A34" s="60"/>
      <c r="B34" s="60"/>
      <c r="C34" s="60"/>
      <c r="D34" s="164"/>
      <c r="E34" s="164"/>
      <c r="F34" s="164"/>
      <c r="G34" s="164"/>
      <c r="H34" s="164"/>
      <c r="I34" s="164"/>
      <c r="J34" s="164"/>
      <c r="K34" s="164"/>
      <c r="L34" s="164"/>
      <c r="M34" s="165" t="s">
        <v>96</v>
      </c>
    </row>
    <row r="35" spans="1:13" ht="14.25" thickTop="1" thickBot="1" x14ac:dyDescent="0.25">
      <c r="A35" s="32"/>
      <c r="B35" s="32"/>
      <c r="C35" s="32"/>
      <c r="D35" s="167">
        <f>SUM(D2:D34)</f>
        <v>0</v>
      </c>
      <c r="E35" s="167">
        <f>SUM(E2:E34)</f>
        <v>0</v>
      </c>
      <c r="F35" s="167">
        <f t="shared" ref="F35:L35" si="0">SUM(F2:F34)</f>
        <v>0</v>
      </c>
      <c r="G35" s="167">
        <f t="shared" si="0"/>
        <v>0</v>
      </c>
      <c r="H35" s="167">
        <f t="shared" si="0"/>
        <v>8.3699999999999992</v>
      </c>
      <c r="I35" s="167">
        <f t="shared" si="0"/>
        <v>0</v>
      </c>
      <c r="J35" s="167">
        <f t="shared" si="0"/>
        <v>0</v>
      </c>
      <c r="K35" s="167">
        <f t="shared" si="0"/>
        <v>0</v>
      </c>
      <c r="L35" s="168">
        <f t="shared" si="0"/>
        <v>0</v>
      </c>
      <c r="M35" s="169">
        <f>SUM(D35:L35)</f>
        <v>8.3699999999999992</v>
      </c>
    </row>
    <row r="36" spans="1:13" ht="13.5" thickTop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7</vt:i4>
      </vt:variant>
    </vt:vector>
  </HeadingPairs>
  <TitlesOfParts>
    <vt:vector size="21" baseType="lpstr">
      <vt:lpstr>Payments TA</vt:lpstr>
      <vt:lpstr>Receipts TA</vt:lpstr>
      <vt:lpstr>Float</vt:lpstr>
      <vt:lpstr>Cemetery</vt:lpstr>
      <vt:lpstr>Hall</vt:lpstr>
      <vt:lpstr>Playfield</vt:lpstr>
      <vt:lpstr>Capital projects</vt:lpstr>
      <vt:lpstr>Payments Bus 30</vt:lpstr>
      <vt:lpstr>Receipts Bus 30</vt:lpstr>
      <vt:lpstr>Bills</vt:lpstr>
      <vt:lpstr>Data</vt:lpstr>
      <vt:lpstr>Lists</vt:lpstr>
      <vt:lpstr>Audit ac statement</vt:lpstr>
      <vt:lpstr>Summary 15-16</vt:lpstr>
      <vt:lpstr>Admin</vt:lpstr>
      <vt:lpstr>Discretionary</vt:lpstr>
      <vt:lpstr>Fees</vt:lpstr>
      <vt:lpstr>Infrastructure</vt:lpstr>
      <vt:lpstr>LGA</vt:lpstr>
      <vt:lpstr>Personnel</vt:lpstr>
      <vt:lpstr>Power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home71</cp:lastModifiedBy>
  <cp:lastPrinted>2016-05-12T16:04:31Z</cp:lastPrinted>
  <dcterms:created xsi:type="dcterms:W3CDTF">2010-12-02T16:00:25Z</dcterms:created>
  <dcterms:modified xsi:type="dcterms:W3CDTF">2016-07-13T13:43:54Z</dcterms:modified>
</cp:coreProperties>
</file>