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pc\Documents\Mortimer WE\Mortimer West PC\Accounts\2024-25\"/>
    </mc:Choice>
  </mc:AlternateContent>
  <xr:revisionPtr revIDLastSave="0" documentId="13_ncr:1_{46CF0C98-98E6-4665-9D2C-6B31A8FF63C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201617" sheetId="1" state="hidden" r:id="rId1"/>
    <sheet name="2025 2026" sheetId="2" r:id="rId2"/>
  </sheets>
  <definedNames>
    <definedName name="BUDGET">'201617'!$A$1:$J$100</definedName>
    <definedName name="_xlnm.Print_Area" localSheetId="0">'201617'!$A$1:$N$99</definedName>
    <definedName name="_xlnm.Print_Area" localSheetId="1">'2025 2026'!$A$1:$C$49</definedName>
    <definedName name="_xlnm.Print_Area">'201617'!$B$1:$J$100</definedName>
  </definedNames>
  <calcPr calcId="181029" calcMode="autoNoTable"/>
  <fileRecoveryPr autoRecover="0"/>
</workbook>
</file>

<file path=xl/calcChain.xml><?xml version="1.0" encoding="utf-8"?>
<calcChain xmlns="http://schemas.openxmlformats.org/spreadsheetml/2006/main">
  <c r="D60" i="2" l="1"/>
  <c r="G32" i="2"/>
  <c r="E73" i="2"/>
  <c r="D73" i="2"/>
  <c r="C73" i="2"/>
  <c r="B73" i="2"/>
  <c r="B68" i="2" l="1"/>
  <c r="H67" i="2"/>
  <c r="I67" i="2" s="1"/>
  <c r="D67" i="2"/>
  <c r="E67" i="2" s="1"/>
  <c r="F67" i="2" s="1"/>
  <c r="G67" i="2" s="1"/>
  <c r="D66" i="2"/>
  <c r="E66" i="2" s="1"/>
  <c r="F66" i="2" s="1"/>
  <c r="G66" i="2" s="1"/>
  <c r="H66" i="2" s="1"/>
  <c r="I66" i="2" s="1"/>
  <c r="C68" i="2"/>
  <c r="D57" i="2"/>
  <c r="D56" i="2"/>
  <c r="C60" i="2"/>
  <c r="F23" i="2"/>
  <c r="F21" i="2"/>
  <c r="F20" i="2"/>
  <c r="F19" i="2"/>
  <c r="F18" i="2"/>
  <c r="F17" i="2"/>
  <c r="F16" i="2"/>
  <c r="F15" i="2"/>
  <c r="F14" i="2"/>
  <c r="F13" i="2"/>
  <c r="F12" i="2"/>
  <c r="F10" i="2"/>
  <c r="F9" i="2"/>
  <c r="F8" i="2"/>
  <c r="E43" i="2"/>
  <c r="E31" i="2"/>
  <c r="D65" i="2" l="1"/>
  <c r="D68" i="2" s="1"/>
  <c r="E45" i="2"/>
  <c r="E65" i="2" l="1"/>
  <c r="F65" i="2" s="1"/>
  <c r="F25" i="2"/>
  <c r="E68" i="2" l="1"/>
  <c r="G65" i="2"/>
  <c r="H65" i="2" s="1"/>
  <c r="F68" i="2"/>
  <c r="C31" i="2"/>
  <c r="H68" i="2" l="1"/>
  <c r="I65" i="2"/>
  <c r="G68" i="2"/>
  <c r="D31" i="2"/>
  <c r="I68" i="2" l="1"/>
  <c r="D43" i="2"/>
  <c r="D45" i="2" l="1"/>
  <c r="B60" i="2" l="1"/>
  <c r="B43" i="2" l="1"/>
  <c r="C43" i="2" l="1"/>
  <c r="B51" i="2" l="1"/>
  <c r="B31" i="2" l="1"/>
  <c r="B45" i="2" l="1"/>
  <c r="B50" i="2"/>
  <c r="B52" i="2" s="1"/>
  <c r="C45" i="2"/>
  <c r="B61" i="2" l="1"/>
  <c r="E96" i="1" l="1"/>
  <c r="E83" i="1"/>
  <c r="E60" i="1"/>
  <c r="E38" i="1"/>
  <c r="G38" i="1"/>
  <c r="E91" i="1" s="1"/>
  <c r="I38" i="1"/>
  <c r="G60" i="1"/>
  <c r="E86" i="1" s="1"/>
  <c r="I60" i="1"/>
  <c r="I65" i="1" l="1"/>
  <c r="E88" i="1"/>
  <c r="E95" i="1"/>
  <c r="E97" i="1" s="1"/>
  <c r="G65" i="1"/>
</calcChain>
</file>

<file path=xl/sharedStrings.xml><?xml version="1.0" encoding="utf-8"?>
<sst xmlns="http://schemas.openxmlformats.org/spreadsheetml/2006/main" count="198" uniqueCount="139">
  <si>
    <t>Grass cutting - Churchyard</t>
  </si>
  <si>
    <t>Village Hall hire</t>
  </si>
  <si>
    <t>Telephone</t>
  </si>
  <si>
    <t>Clerk's salary</t>
  </si>
  <si>
    <t xml:space="preserve"> </t>
  </si>
  <si>
    <t>CPRE</t>
  </si>
  <si>
    <t>S.137 payments.</t>
  </si>
  <si>
    <t>TOTALS</t>
  </si>
  <si>
    <t xml:space="preserve">Gravel Allotments Charity </t>
  </si>
  <si>
    <t>ANTICIPATED SURPLUS</t>
  </si>
  <si>
    <t>OF RECEIPTS OVER</t>
  </si>
  <si>
    <t>SPENDING IS -</t>
  </si>
  <si>
    <t>Add:</t>
  </si>
  <si>
    <t>Less:</t>
  </si>
  <si>
    <t>Insurance Premium</t>
  </si>
  <si>
    <t>Travel</t>
  </si>
  <si>
    <t>Playground maintenance</t>
  </si>
  <si>
    <t>POSSIBLE</t>
  </si>
  <si>
    <t>APA costs</t>
  </si>
  <si>
    <t>S.106 receipts</t>
  </si>
  <si>
    <t>VAT refund</t>
  </si>
  <si>
    <t>Inspections</t>
  </si>
  <si>
    <t>BUDGET FOR THE YEAR 2016-17</t>
  </si>
  <si>
    <t>SPEND TO</t>
  </si>
  <si>
    <t>TOTAL SPEND TO</t>
  </si>
  <si>
    <t>BUDGET TO</t>
  </si>
  <si>
    <t>ACTUAL</t>
  </si>
  <si>
    <t>£</t>
  </si>
  <si>
    <t>RECEIPTS TO</t>
  </si>
  <si>
    <t>TOTAL RECEIPTS TO</t>
  </si>
  <si>
    <t>EXPENDITURE</t>
  </si>
  <si>
    <t>Village Maintenance</t>
  </si>
  <si>
    <t xml:space="preserve">Administration </t>
  </si>
  <si>
    <t>15/16 high due to overtime for outgoing clerk</t>
  </si>
  <si>
    <t>HALC</t>
  </si>
  <si>
    <t>Office expenses (stationery etc)</t>
  </si>
  <si>
    <t>RECEIPTS</t>
  </si>
  <si>
    <t>PC Cross Charges</t>
  </si>
  <si>
    <t xml:space="preserve">Funds Transfer from Bus. 30 day a/c  </t>
  </si>
  <si>
    <t>Bus. 30 day Account</t>
  </si>
  <si>
    <t>Treasurers Account</t>
  </si>
  <si>
    <t xml:space="preserve">    SUMMARY - YEAR TO MARCH 2015</t>
  </si>
  <si>
    <t>TOTAL</t>
  </si>
  <si>
    <t>Subsciptions</t>
  </si>
  <si>
    <t>Grants</t>
  </si>
  <si>
    <t>Training</t>
  </si>
  <si>
    <t>General grants</t>
  </si>
  <si>
    <t>Capital spending</t>
  </si>
  <si>
    <t xml:space="preserve">                      - Recreation Ground</t>
  </si>
  <si>
    <t>Ground maintenance</t>
  </si>
  <si>
    <t>Repairs</t>
  </si>
  <si>
    <t>Statutory fees - audit</t>
  </si>
  <si>
    <t>Computer</t>
  </si>
  <si>
    <t>Chairman's allowance</t>
  </si>
  <si>
    <t>BDBC Precept</t>
  </si>
  <si>
    <t>BDBC Council tax base grant</t>
  </si>
  <si>
    <t>BDBC Limited General Grant</t>
  </si>
  <si>
    <t>BDBC Grass cutting grant</t>
  </si>
  <si>
    <t>SSE Wayleaves</t>
  </si>
  <si>
    <t>Relief in Need Charity</t>
  </si>
  <si>
    <t>Capital receipts</t>
  </si>
  <si>
    <t>SLCC Membership</t>
  </si>
  <si>
    <t>MORTIMER WEST END PARISH COUNCIL</t>
  </si>
  <si>
    <t>Bank balances 01/04/2015</t>
  </si>
  <si>
    <t>PROJECTED</t>
  </si>
  <si>
    <t>Projected receipts above</t>
  </si>
  <si>
    <t>Projected interest on Bus. 30 day Account</t>
  </si>
  <si>
    <t>TOTAL PROJECTED INCOME</t>
  </si>
  <si>
    <t>TOTAL PROJECTED EXPENDITURE</t>
  </si>
  <si>
    <t>Projected balances 31/03/2016</t>
  </si>
  <si>
    <t>(£3000 transferred into Treasurers Account on 02/04/2015)</t>
  </si>
  <si>
    <t>Computer/website</t>
  </si>
  <si>
    <t xml:space="preserve">  </t>
  </si>
  <si>
    <t>Notes</t>
  </si>
  <si>
    <t>ACTUAL SPEND</t>
  </si>
  <si>
    <t>Statutory fees - audit and ico</t>
  </si>
  <si>
    <t>Total earmarked reserves</t>
  </si>
  <si>
    <t>Playground maintenance/inspection</t>
  </si>
  <si>
    <t>General Reserve</t>
  </si>
  <si>
    <t>Under/overspend</t>
  </si>
  <si>
    <t xml:space="preserve">Reserves  </t>
  </si>
  <si>
    <t>Bank interest</t>
  </si>
  <si>
    <t>Expected additional spend until year end</t>
  </si>
  <si>
    <t>Expected cash in bank at year end</t>
  </si>
  <si>
    <t>expected additional income until year end</t>
  </si>
  <si>
    <t>Defib pads</t>
  </si>
  <si>
    <t>Unallocated reserves based on predicted spend</t>
  </si>
  <si>
    <t>Playground fence repair and playground replacement</t>
  </si>
  <si>
    <t>Refresh road markings</t>
  </si>
  <si>
    <t>Budget 2024/25</t>
  </si>
  <si>
    <t>24/25</t>
  </si>
  <si>
    <t xml:space="preserve">Contribution towards ongoing reserves </t>
  </si>
  <si>
    <t>Playground  reserve</t>
  </si>
  <si>
    <t>Long term car park improvement reserve</t>
  </si>
  <si>
    <t xml:space="preserve">Road marking refresh reserve </t>
  </si>
  <si>
    <t>BUDGET</t>
  </si>
  <si>
    <t>Reserves forecast</t>
  </si>
  <si>
    <t>Annual increase in reserves</t>
  </si>
  <si>
    <t>23/24</t>
  </si>
  <si>
    <t>26/27</t>
  </si>
  <si>
    <t>27/28</t>
  </si>
  <si>
    <t>28/29</t>
  </si>
  <si>
    <t>29/30</t>
  </si>
  <si>
    <t>playground require £60k plus but would seek match funding. Aim to reach £30k after 10 years so £2270 a year</t>
  </si>
  <si>
    <t xml:space="preserve">Car Park long term solution estimate requires at least £25k. Cheapest quote for grids was £22k excluding VAT)Aim to reach £25k after 5 years so £3200 a year. </t>
  </si>
  <si>
    <t>road marking refresh require £2400 estimate if need a road closure</t>
  </si>
  <si>
    <t>Total predicted reserves</t>
  </si>
  <si>
    <t xml:space="preserve">car park maintenance </t>
  </si>
  <si>
    <t>Car park long term solution</t>
  </si>
  <si>
    <t>Pay increase 24/25 implemented, slightly less than expected at 4%. Budget 5% for next year.</t>
  </si>
  <si>
    <t>25/26</t>
  </si>
  <si>
    <t xml:space="preserve">New allotment barrier . Unexpected expense but did receive grants of £2000 towards cost. Any capital expense in 25/26 ? </t>
  </si>
  <si>
    <t>Bank Charges</t>
  </si>
  <si>
    <t>Lloyds are starting to charge £4.25 a month.</t>
  </si>
  <si>
    <t>LTA is over so need to get 3 quotes again.No major new assets so hope to be able to get a similar price</t>
  </si>
  <si>
    <t>Budget 25/26</t>
  </si>
  <si>
    <t>Budget against actual</t>
  </si>
  <si>
    <t>Car park improvements due to travellers in current year</t>
  </si>
  <si>
    <t>unexpected repair to playground equipment. There may be others next year as playground ages.</t>
  </si>
  <si>
    <t xml:space="preserve">Budget to replace computer and purchase Microsoft 365. </t>
  </si>
  <si>
    <t xml:space="preserve">Kevin to check increase. </t>
  </si>
  <si>
    <t>Money in bank as at 31st December 2024</t>
  </si>
  <si>
    <t>increase in reserves end 24/25</t>
  </si>
  <si>
    <t xml:space="preserve">Increased annual reserves as only had £2516 left at end of year instead of expected </t>
  </si>
  <si>
    <t>30/31</t>
  </si>
  <si>
    <t>31/32</t>
  </si>
  <si>
    <t xml:space="preserve">Precept for Band D </t>
  </si>
  <si>
    <t>Precept calculations</t>
  </si>
  <si>
    <t>band D parish precept for year</t>
  </si>
  <si>
    <t>precept set</t>
  </si>
  <si>
    <t xml:space="preserve">Previous years precept </t>
  </si>
  <si>
    <t>20/21</t>
  </si>
  <si>
    <t>21/22</t>
  </si>
  <si>
    <t>22/23</t>
  </si>
  <si>
    <t>number of band D equivalents</t>
  </si>
  <si>
    <t>increased by 20%</t>
  </si>
  <si>
    <t>no grant requests so far. May be able to move this to reserves. Reduce grant budget</t>
  </si>
  <si>
    <t>Precept to be discussed</t>
  </si>
  <si>
    <t>Budget 2025-2026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</si>
</sst>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%"/>
  </numFmts>
  <fonts count="18" x14ac:knownFonts="1">
    <font>
      <sz val="12"/>
      <name val="Arial"/>
    </font>
    <font>
      <sz val="8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Arial"/>
      <family val="2"/>
    </font>
    <font>
      <sz val="11"/>
      <color theme="0" tint="-0.49998474074526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12"/>
      <color theme="0" tint="-0.49998474074526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2"/>
      <name val="Arial"/>
      <family val="2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7" fillId="0" borderId="0"/>
    <xf numFmtId="44" fontId="13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0" xfId="0" applyNumberFormat="1" applyFont="1"/>
    <xf numFmtId="3" fontId="4" fillId="0" borderId="0" xfId="0" applyNumberFormat="1" applyFont="1"/>
    <xf numFmtId="0" fontId="2" fillId="0" borderId="3" xfId="0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9" fontId="2" fillId="0" borderId="0" xfId="0" applyNumberFormat="1" applyFont="1" applyAlignment="1">
      <alignment horizontal="center"/>
    </xf>
    <xf numFmtId="0" fontId="6" fillId="0" borderId="0" xfId="0" applyFont="1"/>
    <xf numFmtId="3" fontId="6" fillId="0" borderId="0" xfId="0" applyNumberFormat="1" applyFont="1"/>
    <xf numFmtId="3" fontId="2" fillId="0" borderId="5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/>
    </xf>
    <xf numFmtId="9" fontId="3" fillId="0" borderId="0" xfId="0" quotePrefix="1" applyNumberFormat="1" applyFont="1" applyAlignment="1">
      <alignment horizontal="center" wrapText="1"/>
    </xf>
    <xf numFmtId="9" fontId="2" fillId="0" borderId="5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9" fontId="2" fillId="2" borderId="0" xfId="0" applyNumberFormat="1" applyFont="1" applyFill="1" applyAlignment="1">
      <alignment horizontal="center"/>
    </xf>
    <xf numFmtId="9" fontId="3" fillId="2" borderId="0" xfId="0" quotePrefix="1" applyNumberFormat="1" applyFont="1" applyFill="1" applyAlignment="1">
      <alignment wrapText="1"/>
    </xf>
    <xf numFmtId="0" fontId="5" fillId="2" borderId="0" xfId="0" applyFont="1" applyFill="1"/>
    <xf numFmtId="0" fontId="8" fillId="0" borderId="0" xfId="0" applyFont="1"/>
    <xf numFmtId="0" fontId="9" fillId="0" borderId="0" xfId="0" applyFont="1"/>
    <xf numFmtId="9" fontId="2" fillId="0" borderId="0" xfId="1" applyFont="1" applyAlignment="1">
      <alignment horizontal="center"/>
    </xf>
    <xf numFmtId="9" fontId="2" fillId="0" borderId="5" xfId="1" applyFont="1" applyBorder="1" applyAlignment="1">
      <alignment horizontal="center"/>
    </xf>
    <xf numFmtId="0" fontId="0" fillId="2" borderId="0" xfId="0" applyFill="1"/>
    <xf numFmtId="0" fontId="7" fillId="3" borderId="0" xfId="0" applyFont="1" applyFill="1" applyAlignment="1">
      <alignment wrapText="1"/>
    </xf>
    <xf numFmtId="9" fontId="2" fillId="3" borderId="0" xfId="0" applyNumberFormat="1" applyFont="1" applyFill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2" fillId="2" borderId="0" xfId="0" applyFont="1" applyFill="1" applyAlignment="1">
      <alignment horizontal="left"/>
    </xf>
    <xf numFmtId="14" fontId="2" fillId="2" borderId="0" xfId="0" applyNumberFormat="1" applyFont="1" applyFill="1" applyAlignment="1">
      <alignment horizontal="left"/>
    </xf>
    <xf numFmtId="0" fontId="2" fillId="2" borderId="0" xfId="0" applyFont="1" applyFill="1"/>
    <xf numFmtId="3" fontId="2" fillId="2" borderId="0" xfId="0" applyNumberFormat="1" applyFont="1" applyFill="1" applyAlignment="1">
      <alignment horizontal="center"/>
    </xf>
    <xf numFmtId="0" fontId="0" fillId="0" borderId="6" xfId="0" applyBorder="1"/>
    <xf numFmtId="0" fontId="12" fillId="0" borderId="0" xfId="0" applyFont="1"/>
    <xf numFmtId="0" fontId="14" fillId="0" borderId="0" xfId="0" applyFont="1"/>
    <xf numFmtId="0" fontId="15" fillId="0" borderId="0" xfId="0" applyFont="1"/>
    <xf numFmtId="3" fontId="2" fillId="2" borderId="5" xfId="0" applyNumberFormat="1" applyFont="1" applyFill="1" applyBorder="1" applyAlignment="1">
      <alignment horizontal="center"/>
    </xf>
    <xf numFmtId="0" fontId="8" fillId="2" borderId="0" xfId="0" applyFont="1" applyFill="1"/>
    <xf numFmtId="4" fontId="0" fillId="0" borderId="0" xfId="0" applyNumberFormat="1"/>
    <xf numFmtId="4" fontId="2" fillId="0" borderId="5" xfId="0" applyNumberFormat="1" applyFont="1" applyBorder="1" applyAlignment="1">
      <alignment horizontal="center"/>
    </xf>
    <xf numFmtId="0" fontId="8" fillId="2" borderId="0" xfId="0" applyFont="1" applyFill="1" applyAlignment="1">
      <alignment wrapText="1"/>
    </xf>
    <xf numFmtId="3" fontId="2" fillId="3" borderId="0" xfId="0" applyNumberFormat="1" applyFont="1" applyFill="1" applyAlignment="1">
      <alignment horizontal="center"/>
    </xf>
    <xf numFmtId="0" fontId="0" fillId="3" borderId="0" xfId="0" applyFill="1" applyAlignment="1">
      <alignment wrapText="1"/>
    </xf>
    <xf numFmtId="0" fontId="5" fillId="3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1" fillId="3" borderId="0" xfId="0" applyFont="1" applyFill="1" applyAlignment="1">
      <alignment wrapText="1"/>
    </xf>
    <xf numFmtId="0" fontId="8" fillId="2" borderId="7" xfId="0" applyFont="1" applyFill="1" applyBorder="1"/>
    <xf numFmtId="0" fontId="16" fillId="0" borderId="6" xfId="0" applyFont="1" applyBorder="1"/>
    <xf numFmtId="0" fontId="8" fillId="0" borderId="6" xfId="0" applyFont="1" applyBorder="1" applyAlignment="1">
      <alignment wrapText="1"/>
    </xf>
    <xf numFmtId="0" fontId="0" fillId="0" borderId="6" xfId="0" applyBorder="1" applyAlignment="1">
      <alignment horizontal="left"/>
    </xf>
    <xf numFmtId="0" fontId="7" fillId="3" borderId="6" xfId="0" applyFont="1" applyFill="1" applyBorder="1" applyAlignment="1">
      <alignment horizontal="left" wrapText="1"/>
    </xf>
    <xf numFmtId="0" fontId="5" fillId="0" borderId="6" xfId="0" applyFont="1" applyBorder="1"/>
    <xf numFmtId="0" fontId="2" fillId="2" borderId="6" xfId="0" applyFont="1" applyFill="1" applyBorder="1"/>
    <xf numFmtId="0" fontId="0" fillId="2" borderId="6" xfId="0" applyFill="1" applyBorder="1"/>
    <xf numFmtId="4" fontId="0" fillId="2" borderId="6" xfId="0" applyNumberFormat="1" applyFill="1" applyBorder="1"/>
    <xf numFmtId="4" fontId="0" fillId="4" borderId="0" xfId="0" applyNumberFormat="1" applyFill="1"/>
    <xf numFmtId="0" fontId="0" fillId="0" borderId="6" xfId="0" applyBorder="1" applyAlignment="1">
      <alignment horizontal="center"/>
    </xf>
    <xf numFmtId="3" fontId="2" fillId="2" borderId="6" xfId="0" applyNumberFormat="1" applyFont="1" applyFill="1" applyBorder="1" applyAlignment="1">
      <alignment horizontal="center"/>
    </xf>
    <xf numFmtId="3" fontId="0" fillId="0" borderId="6" xfId="0" applyNumberFormat="1" applyBorder="1"/>
    <xf numFmtId="0" fontId="5" fillId="0" borderId="6" xfId="0" applyFont="1" applyBorder="1" applyAlignment="1">
      <alignment wrapText="1"/>
    </xf>
    <xf numFmtId="44" fontId="0" fillId="0" borderId="6" xfId="3" applyFont="1" applyBorder="1"/>
    <xf numFmtId="0" fontId="5" fillId="0" borderId="8" xfId="0" applyFont="1" applyBorder="1"/>
    <xf numFmtId="0" fontId="0" fillId="0" borderId="8" xfId="0" applyBorder="1"/>
    <xf numFmtId="3" fontId="17" fillId="3" borderId="0" xfId="0" applyNumberFormat="1" applyFont="1" applyFill="1" applyAlignment="1">
      <alignment horizontal="center"/>
    </xf>
    <xf numFmtId="3" fontId="0" fillId="0" borderId="0" xfId="0" applyNumberFormat="1" applyAlignment="1">
      <alignment wrapText="1"/>
    </xf>
  </cellXfs>
  <cellStyles count="4">
    <cellStyle name="Currency" xfId="3" builtinId="4"/>
    <cellStyle name="Normal" xfId="0" builtinId="0"/>
    <cellStyle name="Normal 2" xfId="2" xr:uid="{C4009186-970D-430F-9607-A0D87DCCFD08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101"/>
  <sheetViews>
    <sheetView showOutlineSymbols="0" zoomScale="87" zoomScaleNormal="87" workbookViewId="0">
      <selection activeCell="E31" sqref="E31"/>
    </sheetView>
  </sheetViews>
  <sheetFormatPr defaultColWidth="9.6640625" defaultRowHeight="15.75" x14ac:dyDescent="0.25"/>
  <cols>
    <col min="1" max="2" width="2.6640625" style="1" customWidth="1"/>
    <col min="3" max="3" width="31.44140625" style="1" customWidth="1"/>
    <col min="4" max="4" width="2.6640625" style="1" customWidth="1"/>
    <col min="5" max="5" width="12.6640625" style="1" bestFit="1" customWidth="1"/>
    <col min="6" max="6" width="3" style="1" customWidth="1"/>
    <col min="7" max="7" width="18.77734375" style="1" customWidth="1"/>
    <col min="8" max="8" width="2.6640625" style="1" customWidth="1"/>
    <col min="9" max="9" width="13.6640625" style="1" customWidth="1"/>
    <col min="10" max="10" width="2.21875" style="1" customWidth="1"/>
    <col min="11" max="16384" width="9.6640625" style="1"/>
  </cols>
  <sheetData>
    <row r="1" spans="3:9" x14ac:dyDescent="0.25">
      <c r="C1" s="1" t="s">
        <v>62</v>
      </c>
    </row>
    <row r="2" spans="3:9" x14ac:dyDescent="0.25">
      <c r="C2" s="1" t="s">
        <v>22</v>
      </c>
      <c r="E2" s="2"/>
    </row>
    <row r="3" spans="3:9" x14ac:dyDescent="0.25">
      <c r="E3" s="2" t="s">
        <v>26</v>
      </c>
      <c r="F3" s="2"/>
      <c r="G3" s="2" t="s">
        <v>64</v>
      </c>
      <c r="I3" s="2"/>
    </row>
    <row r="4" spans="3:9" x14ac:dyDescent="0.25">
      <c r="E4" s="3" t="s">
        <v>23</v>
      </c>
      <c r="F4" s="3"/>
      <c r="G4" s="3" t="s">
        <v>24</v>
      </c>
      <c r="I4" s="3" t="s">
        <v>25</v>
      </c>
    </row>
    <row r="5" spans="3:9" x14ac:dyDescent="0.25">
      <c r="E5" s="4">
        <v>42277</v>
      </c>
      <c r="F5" s="4"/>
      <c r="G5" s="4">
        <v>42460</v>
      </c>
      <c r="I5" s="4">
        <v>42825</v>
      </c>
    </row>
    <row r="6" spans="3:9" x14ac:dyDescent="0.25">
      <c r="C6" s="5" t="s">
        <v>30</v>
      </c>
    </row>
    <row r="7" spans="3:9" x14ac:dyDescent="0.25">
      <c r="C7" s="2" t="s">
        <v>31</v>
      </c>
    </row>
    <row r="8" spans="3:9" x14ac:dyDescent="0.25">
      <c r="C8" s="1" t="s">
        <v>0</v>
      </c>
      <c r="E8" s="7">
        <v>0</v>
      </c>
      <c r="F8" s="7"/>
      <c r="G8" s="8">
        <v>450</v>
      </c>
      <c r="H8" s="8"/>
      <c r="I8" s="8">
        <v>450</v>
      </c>
    </row>
    <row r="9" spans="3:9" x14ac:dyDescent="0.25">
      <c r="C9" s="1" t="s">
        <v>48</v>
      </c>
      <c r="E9" s="7">
        <v>810</v>
      </c>
      <c r="F9" s="7"/>
      <c r="G9" s="8">
        <v>810</v>
      </c>
      <c r="H9" s="8"/>
      <c r="I9" s="8">
        <v>860</v>
      </c>
    </row>
    <row r="10" spans="3:9" x14ac:dyDescent="0.25">
      <c r="C10" s="1" t="s">
        <v>49</v>
      </c>
      <c r="E10" s="7">
        <v>0</v>
      </c>
      <c r="F10" s="7"/>
      <c r="G10" s="8">
        <v>150</v>
      </c>
      <c r="H10" s="8"/>
      <c r="I10" s="8">
        <v>1000</v>
      </c>
    </row>
    <row r="11" spans="3:9" x14ac:dyDescent="0.25">
      <c r="C11" s="1" t="s">
        <v>16</v>
      </c>
      <c r="E11" s="7">
        <v>0</v>
      </c>
      <c r="F11" s="7"/>
      <c r="G11" s="8">
        <v>200</v>
      </c>
      <c r="H11" s="8"/>
      <c r="I11" s="8">
        <v>1000</v>
      </c>
    </row>
    <row r="12" spans="3:9" x14ac:dyDescent="0.25">
      <c r="C12" s="1" t="s">
        <v>50</v>
      </c>
      <c r="E12" s="7">
        <v>0</v>
      </c>
      <c r="F12" s="7"/>
      <c r="G12" s="8">
        <v>100</v>
      </c>
      <c r="H12" s="8"/>
      <c r="I12" s="8">
        <v>100</v>
      </c>
    </row>
    <row r="13" spans="3:9" x14ac:dyDescent="0.25">
      <c r="E13" s="7"/>
      <c r="F13" s="7"/>
      <c r="G13" s="8"/>
      <c r="H13" s="8"/>
      <c r="I13" s="8"/>
    </row>
    <row r="14" spans="3:9" x14ac:dyDescent="0.25">
      <c r="C14" s="2" t="s">
        <v>32</v>
      </c>
      <c r="E14" s="7"/>
      <c r="F14" s="7"/>
      <c r="G14" s="8"/>
      <c r="H14" s="8"/>
      <c r="I14" s="8"/>
    </row>
    <row r="15" spans="3:9" x14ac:dyDescent="0.25">
      <c r="C15" s="1" t="s">
        <v>18</v>
      </c>
      <c r="E15" s="7">
        <v>87</v>
      </c>
      <c r="F15" s="7"/>
      <c r="G15" s="8">
        <v>87</v>
      </c>
      <c r="H15" s="8"/>
      <c r="I15" s="8">
        <v>140</v>
      </c>
    </row>
    <row r="16" spans="3:9" x14ac:dyDescent="0.25">
      <c r="C16" s="1" t="s">
        <v>53</v>
      </c>
      <c r="E16" s="7">
        <v>0</v>
      </c>
      <c r="F16" s="7"/>
      <c r="G16" s="8">
        <v>175</v>
      </c>
      <c r="H16" s="8"/>
      <c r="I16" s="8">
        <v>175</v>
      </c>
    </row>
    <row r="17" spans="3:11" x14ac:dyDescent="0.25">
      <c r="C17" s="1" t="s">
        <v>3</v>
      </c>
      <c r="E17" s="7">
        <v>1754</v>
      </c>
      <c r="F17" s="7"/>
      <c r="G17" s="8">
        <v>2562</v>
      </c>
      <c r="H17" s="8"/>
      <c r="I17" s="8">
        <v>2062</v>
      </c>
      <c r="K17" s="1" t="s">
        <v>33</v>
      </c>
    </row>
    <row r="18" spans="3:11" x14ac:dyDescent="0.25">
      <c r="C18" s="1" t="s">
        <v>52</v>
      </c>
      <c r="E18" s="7">
        <v>0</v>
      </c>
      <c r="F18" s="7"/>
      <c r="G18" s="8">
        <v>0</v>
      </c>
      <c r="H18" s="8"/>
      <c r="I18" s="8">
        <v>100</v>
      </c>
    </row>
    <row r="19" spans="3:11" x14ac:dyDescent="0.25">
      <c r="C19" s="1" t="s">
        <v>21</v>
      </c>
      <c r="E19" s="7">
        <v>65</v>
      </c>
      <c r="F19" s="7"/>
      <c r="G19" s="8">
        <v>65</v>
      </c>
      <c r="H19" s="8"/>
      <c r="I19" s="8">
        <v>90</v>
      </c>
    </row>
    <row r="20" spans="3:11" x14ac:dyDescent="0.25">
      <c r="C20" s="9" t="s">
        <v>14</v>
      </c>
      <c r="D20" s="10"/>
      <c r="E20" s="8">
        <v>888</v>
      </c>
      <c r="F20" s="8"/>
      <c r="G20" s="8">
        <v>888</v>
      </c>
      <c r="H20" s="7"/>
      <c r="I20" s="8">
        <v>900</v>
      </c>
    </row>
    <row r="21" spans="3:11" x14ac:dyDescent="0.25">
      <c r="C21" s="1" t="s">
        <v>35</v>
      </c>
      <c r="E21" s="7">
        <v>583</v>
      </c>
      <c r="F21" s="7"/>
      <c r="G21" s="8">
        <v>600</v>
      </c>
      <c r="H21" s="8"/>
      <c r="I21" s="8">
        <v>100</v>
      </c>
    </row>
    <row r="22" spans="3:11" x14ac:dyDescent="0.25">
      <c r="C22" s="1" t="s">
        <v>51</v>
      </c>
      <c r="E22" s="7">
        <v>110</v>
      </c>
      <c r="F22" s="7"/>
      <c r="G22" s="8">
        <v>110</v>
      </c>
      <c r="H22" s="8"/>
      <c r="I22" s="8">
        <v>150</v>
      </c>
    </row>
    <row r="23" spans="3:11" x14ac:dyDescent="0.25">
      <c r="C23" s="1" t="s">
        <v>2</v>
      </c>
      <c r="E23" s="7">
        <v>52</v>
      </c>
      <c r="F23" s="7"/>
      <c r="G23" s="8">
        <v>95</v>
      </c>
      <c r="H23" s="8"/>
      <c r="I23" s="8">
        <v>120</v>
      </c>
    </row>
    <row r="24" spans="3:11" x14ac:dyDescent="0.25">
      <c r="C24" s="1" t="s">
        <v>45</v>
      </c>
      <c r="E24" s="7">
        <v>0</v>
      </c>
      <c r="F24" s="7"/>
      <c r="G24" s="8">
        <v>50</v>
      </c>
      <c r="H24" s="8"/>
      <c r="I24" s="8">
        <v>50</v>
      </c>
    </row>
    <row r="25" spans="3:11" x14ac:dyDescent="0.25">
      <c r="C25" s="9" t="s">
        <v>15</v>
      </c>
      <c r="D25" s="10"/>
      <c r="E25" s="8">
        <v>20</v>
      </c>
      <c r="F25" s="8"/>
      <c r="G25" s="8">
        <v>50</v>
      </c>
      <c r="H25" s="7"/>
      <c r="I25" s="8">
        <v>50</v>
      </c>
    </row>
    <row r="26" spans="3:11" ht="15" customHeight="1" x14ac:dyDescent="0.25">
      <c r="C26" s="1" t="s">
        <v>1</v>
      </c>
      <c r="E26" s="7">
        <v>101</v>
      </c>
      <c r="F26" s="7"/>
      <c r="G26" s="8">
        <v>160</v>
      </c>
      <c r="H26" s="8"/>
      <c r="I26" s="8">
        <v>190</v>
      </c>
    </row>
    <row r="27" spans="3:11" x14ac:dyDescent="0.25">
      <c r="E27" s="7"/>
      <c r="F27" s="7"/>
      <c r="G27" s="8"/>
      <c r="H27" s="8"/>
      <c r="I27" s="8"/>
    </row>
    <row r="28" spans="3:11" x14ac:dyDescent="0.25">
      <c r="C28" s="2" t="s">
        <v>43</v>
      </c>
      <c r="E28" s="7"/>
      <c r="F28" s="7"/>
      <c r="G28" s="8"/>
      <c r="H28" s="8"/>
      <c r="I28" s="8"/>
    </row>
    <row r="29" spans="3:11" x14ac:dyDescent="0.25">
      <c r="C29" s="3" t="s">
        <v>34</v>
      </c>
      <c r="E29" s="7">
        <v>177</v>
      </c>
      <c r="F29" s="7"/>
      <c r="G29" s="8">
        <v>177</v>
      </c>
      <c r="H29" s="8"/>
      <c r="I29" s="8">
        <v>180</v>
      </c>
      <c r="J29" s="1" t="s">
        <v>4</v>
      </c>
    </row>
    <row r="30" spans="3:11" x14ac:dyDescent="0.25">
      <c r="C30" s="3" t="s">
        <v>5</v>
      </c>
      <c r="E30" s="7">
        <v>36</v>
      </c>
      <c r="F30" s="7"/>
      <c r="G30" s="8">
        <v>36</v>
      </c>
      <c r="H30" s="8"/>
      <c r="I30" s="8">
        <v>36</v>
      </c>
    </row>
    <row r="31" spans="3:11" x14ac:dyDescent="0.25">
      <c r="C31" s="3" t="s">
        <v>61</v>
      </c>
      <c r="E31" s="7">
        <v>0</v>
      </c>
      <c r="F31" s="7"/>
      <c r="G31" s="8">
        <v>19</v>
      </c>
      <c r="H31" s="8"/>
      <c r="I31" s="8">
        <v>20</v>
      </c>
    </row>
    <row r="32" spans="3:11" x14ac:dyDescent="0.25">
      <c r="C32" s="7"/>
      <c r="E32" s="7"/>
      <c r="F32" s="7"/>
      <c r="G32" s="8"/>
      <c r="H32" s="8"/>
      <c r="I32" s="8"/>
    </row>
    <row r="33" spans="3:10" x14ac:dyDescent="0.25">
      <c r="C33" s="11" t="s">
        <v>44</v>
      </c>
      <c r="E33" s="7"/>
      <c r="F33" s="7"/>
      <c r="G33" s="8"/>
      <c r="H33" s="8"/>
      <c r="I33" s="8"/>
    </row>
    <row r="34" spans="3:10" x14ac:dyDescent="0.25">
      <c r="C34" s="1" t="s">
        <v>46</v>
      </c>
      <c r="E34" s="7">
        <v>0</v>
      </c>
      <c r="F34" s="7"/>
      <c r="G34" s="8">
        <v>400</v>
      </c>
      <c r="H34" s="8"/>
      <c r="I34" s="8">
        <v>400</v>
      </c>
    </row>
    <row r="35" spans="3:10" x14ac:dyDescent="0.25">
      <c r="C35" s="1" t="s">
        <v>6</v>
      </c>
      <c r="E35" s="7">
        <v>0</v>
      </c>
      <c r="F35" s="7"/>
      <c r="G35" s="8">
        <v>50</v>
      </c>
      <c r="H35" s="8"/>
      <c r="I35" s="8">
        <v>50</v>
      </c>
    </row>
    <row r="36" spans="3:10" x14ac:dyDescent="0.25">
      <c r="C36" s="1" t="s">
        <v>47</v>
      </c>
      <c r="E36" s="7">
        <v>0</v>
      </c>
      <c r="F36" s="7"/>
      <c r="G36" s="8">
        <v>0</v>
      </c>
      <c r="H36" s="8"/>
      <c r="I36" s="8">
        <v>500</v>
      </c>
    </row>
    <row r="37" spans="3:10" x14ac:dyDescent="0.25">
      <c r="G37" s="10"/>
      <c r="H37" s="10"/>
      <c r="I37" s="10"/>
    </row>
    <row r="38" spans="3:10" ht="16.5" thickBot="1" x14ac:dyDescent="0.3">
      <c r="C38" s="7" t="s">
        <v>7</v>
      </c>
      <c r="E38" s="16">
        <f>SUM(E8:E36)</f>
        <v>4683</v>
      </c>
      <c r="F38" s="7"/>
      <c r="G38" s="17">
        <f>SUM(G8:G37)</f>
        <v>7234</v>
      </c>
      <c r="H38" s="8"/>
      <c r="I38" s="17">
        <f>SUM(I8:I37)</f>
        <v>8723</v>
      </c>
    </row>
    <row r="39" spans="3:10" ht="16.5" thickTop="1" x14ac:dyDescent="0.25">
      <c r="G39" s="14"/>
      <c r="H39" s="14"/>
      <c r="I39" s="14"/>
    </row>
    <row r="40" spans="3:10" x14ac:dyDescent="0.25">
      <c r="G40" s="14"/>
      <c r="H40" s="14"/>
      <c r="I40" s="14"/>
    </row>
    <row r="42" spans="3:10" x14ac:dyDescent="0.25">
      <c r="C42" s="5" t="s">
        <v>36</v>
      </c>
    </row>
    <row r="43" spans="3:10" x14ac:dyDescent="0.25">
      <c r="E43" s="2" t="s">
        <v>26</v>
      </c>
      <c r="F43" s="2"/>
      <c r="G43" s="2" t="s">
        <v>64</v>
      </c>
      <c r="I43" s="2" t="s">
        <v>17</v>
      </c>
    </row>
    <row r="44" spans="3:10" x14ac:dyDescent="0.25">
      <c r="E44" s="3" t="s">
        <v>28</v>
      </c>
      <c r="F44" s="3"/>
      <c r="G44" s="3" t="s">
        <v>29</v>
      </c>
      <c r="I44" s="3" t="s">
        <v>25</v>
      </c>
    </row>
    <row r="45" spans="3:10" x14ac:dyDescent="0.25">
      <c r="E45" s="4">
        <v>42277</v>
      </c>
      <c r="F45" s="4"/>
      <c r="G45" s="4">
        <v>42460</v>
      </c>
      <c r="I45" s="4">
        <v>42825</v>
      </c>
    </row>
    <row r="46" spans="3:10" x14ac:dyDescent="0.25">
      <c r="E46" s="6" t="s">
        <v>27</v>
      </c>
      <c r="F46" s="6"/>
      <c r="G46" s="6" t="s">
        <v>27</v>
      </c>
      <c r="H46" s="6"/>
      <c r="I46" s="6" t="s">
        <v>27</v>
      </c>
    </row>
    <row r="47" spans="3:10" x14ac:dyDescent="0.25">
      <c r="C47" s="1" t="s">
        <v>54</v>
      </c>
      <c r="E47" s="7">
        <v>7400</v>
      </c>
      <c r="F47" s="7"/>
      <c r="G47" s="8">
        <v>7400</v>
      </c>
      <c r="H47" s="8"/>
      <c r="I47" s="8">
        <v>7400</v>
      </c>
      <c r="J47" s="1" t="s">
        <v>4</v>
      </c>
    </row>
    <row r="48" spans="3:10" x14ac:dyDescent="0.25">
      <c r="C48" s="1" t="s">
        <v>55</v>
      </c>
      <c r="E48" s="7">
        <v>403</v>
      </c>
      <c r="F48" s="7"/>
      <c r="G48" s="8">
        <v>403</v>
      </c>
      <c r="H48" s="8"/>
      <c r="I48" s="8">
        <v>403</v>
      </c>
    </row>
    <row r="49" spans="3:9" x14ac:dyDescent="0.25">
      <c r="C49" s="1" t="s">
        <v>56</v>
      </c>
      <c r="E49" s="7">
        <v>1100</v>
      </c>
      <c r="F49" s="7"/>
      <c r="G49" s="8">
        <v>1100</v>
      </c>
      <c r="H49" s="8"/>
      <c r="I49" s="8">
        <v>1100</v>
      </c>
    </row>
    <row r="50" spans="3:9" x14ac:dyDescent="0.25">
      <c r="C50" s="1" t="s">
        <v>57</v>
      </c>
      <c r="E50" s="7">
        <v>597</v>
      </c>
      <c r="F50" s="7"/>
      <c r="G50" s="8">
        <v>597</v>
      </c>
      <c r="H50" s="8"/>
      <c r="I50" s="8">
        <v>600</v>
      </c>
    </row>
    <row r="51" spans="3:9" x14ac:dyDescent="0.25">
      <c r="C51" s="1" t="s">
        <v>58</v>
      </c>
      <c r="E51" s="7">
        <v>81</v>
      </c>
      <c r="F51" s="7"/>
      <c r="G51" s="8">
        <v>81</v>
      </c>
      <c r="H51" s="8"/>
      <c r="I51" s="8">
        <v>85</v>
      </c>
    </row>
    <row r="52" spans="3:9" x14ac:dyDescent="0.25">
      <c r="C52" s="1" t="s">
        <v>8</v>
      </c>
      <c r="E52" s="7">
        <v>0</v>
      </c>
      <c r="F52" s="7"/>
      <c r="G52" s="8">
        <v>0</v>
      </c>
      <c r="H52" s="8"/>
      <c r="I52" s="8">
        <v>0</v>
      </c>
    </row>
    <row r="53" spans="3:9" x14ac:dyDescent="0.25">
      <c r="C53" s="1" t="s">
        <v>59</v>
      </c>
      <c r="E53" s="7">
        <v>0</v>
      </c>
      <c r="F53" s="7"/>
      <c r="G53" s="8">
        <v>0</v>
      </c>
      <c r="H53" s="8"/>
      <c r="I53" s="8">
        <v>0</v>
      </c>
    </row>
    <row r="54" spans="3:9" x14ac:dyDescent="0.25">
      <c r="C54" s="1" t="s">
        <v>19</v>
      </c>
      <c r="E54" s="7">
        <v>0</v>
      </c>
      <c r="F54" s="7"/>
      <c r="G54" s="8">
        <v>0</v>
      </c>
      <c r="H54" s="8"/>
      <c r="I54" s="8">
        <v>0</v>
      </c>
    </row>
    <row r="55" spans="3:9" x14ac:dyDescent="0.25">
      <c r="C55" s="1" t="s">
        <v>60</v>
      </c>
      <c r="E55" s="7">
        <v>0</v>
      </c>
      <c r="F55" s="7"/>
      <c r="G55" s="8">
        <v>0</v>
      </c>
      <c r="H55" s="8"/>
      <c r="I55" s="8">
        <v>0</v>
      </c>
    </row>
    <row r="56" spans="3:9" x14ac:dyDescent="0.25">
      <c r="C56" s="1" t="s">
        <v>20</v>
      </c>
      <c r="E56" s="7">
        <v>0</v>
      </c>
      <c r="F56" s="7"/>
      <c r="G56" s="8">
        <v>200</v>
      </c>
      <c r="H56" s="8"/>
      <c r="I56" s="8">
        <v>300</v>
      </c>
    </row>
    <row r="57" spans="3:9" x14ac:dyDescent="0.25">
      <c r="C57" s="1" t="s">
        <v>37</v>
      </c>
      <c r="E57" s="7">
        <v>313</v>
      </c>
      <c r="F57" s="7"/>
      <c r="G57" s="8">
        <v>313</v>
      </c>
      <c r="H57" s="7"/>
      <c r="I57" s="8">
        <v>0</v>
      </c>
    </row>
    <row r="58" spans="3:9" x14ac:dyDescent="0.25">
      <c r="C58" s="1" t="s">
        <v>38</v>
      </c>
      <c r="E58" s="7">
        <v>3000</v>
      </c>
      <c r="F58" s="7"/>
      <c r="G58" s="8">
        <v>3000</v>
      </c>
      <c r="H58" s="7"/>
      <c r="I58" s="8">
        <v>0</v>
      </c>
    </row>
    <row r="59" spans="3:9" x14ac:dyDescent="0.25">
      <c r="E59" s="7"/>
      <c r="F59" s="7"/>
      <c r="G59" s="7"/>
      <c r="H59" s="7"/>
      <c r="I59" s="7"/>
    </row>
    <row r="60" spans="3:9" ht="16.5" thickBot="1" x14ac:dyDescent="0.3">
      <c r="C60" s="7" t="s">
        <v>7</v>
      </c>
      <c r="E60" s="16">
        <f>SUM(E47:E59)</f>
        <v>12894</v>
      </c>
      <c r="F60" s="7"/>
      <c r="G60" s="17">
        <f>SUM(G46:G59)</f>
        <v>13094</v>
      </c>
      <c r="H60" s="8"/>
      <c r="I60" s="17">
        <f>SUM(I46:I59)</f>
        <v>9888</v>
      </c>
    </row>
    <row r="61" spans="3:9" ht="16.5" thickTop="1" x14ac:dyDescent="0.25">
      <c r="G61" s="13"/>
      <c r="H61" s="14"/>
      <c r="I61" s="13"/>
    </row>
    <row r="62" spans="3:9" x14ac:dyDescent="0.25">
      <c r="G62" s="14"/>
      <c r="H62" s="14"/>
      <c r="I62" s="14"/>
    </row>
    <row r="63" spans="3:9" x14ac:dyDescent="0.25">
      <c r="C63" s="1" t="s">
        <v>9</v>
      </c>
      <c r="G63" s="14"/>
      <c r="H63" s="14"/>
      <c r="I63" s="14"/>
    </row>
    <row r="64" spans="3:9" x14ac:dyDescent="0.25">
      <c r="C64" s="1" t="s">
        <v>10</v>
      </c>
      <c r="G64" s="14"/>
      <c r="H64" s="14"/>
      <c r="I64" s="14"/>
    </row>
    <row r="65" spans="3:9" x14ac:dyDescent="0.25">
      <c r="C65" s="1" t="s">
        <v>11</v>
      </c>
      <c r="G65" s="10">
        <f>G60-G38</f>
        <v>5860</v>
      </c>
      <c r="H65" s="10"/>
      <c r="I65" s="10">
        <f>I60-I38</f>
        <v>1165</v>
      </c>
    </row>
    <row r="66" spans="3:9" x14ac:dyDescent="0.25">
      <c r="G66" s="14"/>
      <c r="H66" s="14"/>
      <c r="I66" s="14"/>
    </row>
    <row r="67" spans="3:9" ht="16.5" thickBot="1" x14ac:dyDescent="0.3">
      <c r="E67" s="12"/>
      <c r="G67" s="14"/>
      <c r="H67" s="14"/>
      <c r="I67" s="14"/>
    </row>
    <row r="68" spans="3:9" ht="16.5" thickTop="1" x14ac:dyDescent="0.25">
      <c r="G68" s="13"/>
      <c r="H68" s="14"/>
      <c r="I68" s="13"/>
    </row>
    <row r="69" spans="3:9" x14ac:dyDescent="0.25">
      <c r="G69" s="14"/>
      <c r="H69" s="14"/>
      <c r="I69" s="14"/>
    </row>
    <row r="70" spans="3:9" x14ac:dyDescent="0.25">
      <c r="G70" s="14"/>
      <c r="H70" s="14"/>
      <c r="I70" s="14"/>
    </row>
    <row r="71" spans="3:9" x14ac:dyDescent="0.25">
      <c r="G71" s="14"/>
      <c r="H71" s="14"/>
      <c r="I71" s="14"/>
    </row>
    <row r="72" spans="3:9" x14ac:dyDescent="0.25">
      <c r="G72" s="14"/>
      <c r="H72" s="14"/>
      <c r="I72" s="14"/>
    </row>
    <row r="73" spans="3:9" x14ac:dyDescent="0.25">
      <c r="G73" s="14"/>
      <c r="H73" s="14"/>
      <c r="I73" s="14"/>
    </row>
    <row r="74" spans="3:9" x14ac:dyDescent="0.25">
      <c r="G74" s="14"/>
      <c r="H74" s="14"/>
      <c r="I74" s="14"/>
    </row>
    <row r="75" spans="3:9" x14ac:dyDescent="0.25">
      <c r="G75" s="14"/>
      <c r="H75" s="14"/>
      <c r="I75" s="14"/>
    </row>
    <row r="76" spans="3:9" x14ac:dyDescent="0.25">
      <c r="G76" s="14"/>
      <c r="H76" s="14"/>
      <c r="I76" s="14"/>
    </row>
    <row r="77" spans="3:9" x14ac:dyDescent="0.25">
      <c r="E77" s="15" t="s">
        <v>41</v>
      </c>
      <c r="H77" s="15"/>
      <c r="I77" s="15"/>
    </row>
    <row r="78" spans="3:9" x14ac:dyDescent="0.25">
      <c r="E78" s="14"/>
      <c r="H78" s="14"/>
      <c r="I78" s="14"/>
    </row>
    <row r="79" spans="3:9" x14ac:dyDescent="0.25">
      <c r="E79" s="14"/>
      <c r="H79" s="14"/>
      <c r="I79" s="14"/>
    </row>
    <row r="80" spans="3:9" x14ac:dyDescent="0.25">
      <c r="C80" s="5" t="s">
        <v>63</v>
      </c>
      <c r="E80" s="10"/>
      <c r="H80" s="10"/>
      <c r="I80" s="10"/>
    </row>
    <row r="81" spans="3:9" x14ac:dyDescent="0.25">
      <c r="C81" s="1" t="s">
        <v>40</v>
      </c>
      <c r="E81" s="8">
        <v>955.1</v>
      </c>
      <c r="H81" s="10"/>
      <c r="I81" s="10"/>
    </row>
    <row r="82" spans="3:9" x14ac:dyDescent="0.25">
      <c r="C82" s="1" t="s">
        <v>39</v>
      </c>
      <c r="E82" s="8">
        <v>19563.59</v>
      </c>
      <c r="H82" s="10"/>
      <c r="I82" s="10"/>
    </row>
    <row r="83" spans="3:9" x14ac:dyDescent="0.25">
      <c r="C83" s="2" t="s">
        <v>42</v>
      </c>
      <c r="D83" s="2"/>
      <c r="E83" s="18">
        <f>SUM(E81:E82)</f>
        <v>20518.689999999999</v>
      </c>
      <c r="H83" s="10"/>
      <c r="I83" s="10"/>
    </row>
    <row r="84" spans="3:9" x14ac:dyDescent="0.25">
      <c r="E84" s="8"/>
      <c r="H84" s="10"/>
      <c r="I84" s="10"/>
    </row>
    <row r="85" spans="3:9" x14ac:dyDescent="0.25">
      <c r="C85" s="1" t="s">
        <v>12</v>
      </c>
      <c r="E85" s="8"/>
      <c r="H85" s="10"/>
      <c r="I85" s="10"/>
    </row>
    <row r="86" spans="3:9" x14ac:dyDescent="0.25">
      <c r="C86" s="1" t="s">
        <v>65</v>
      </c>
      <c r="E86" s="8">
        <f>G60</f>
        <v>13094</v>
      </c>
      <c r="H86" s="10"/>
      <c r="I86" s="10"/>
    </row>
    <row r="87" spans="3:9" x14ac:dyDescent="0.25">
      <c r="C87" s="1" t="s">
        <v>66</v>
      </c>
      <c r="E87" s="8">
        <v>8</v>
      </c>
      <c r="H87" s="10"/>
      <c r="I87" s="10"/>
    </row>
    <row r="88" spans="3:9" x14ac:dyDescent="0.25">
      <c r="C88" s="2" t="s">
        <v>67</v>
      </c>
      <c r="D88" s="2"/>
      <c r="E88" s="18">
        <f>SUM(E86:E87)</f>
        <v>13102</v>
      </c>
      <c r="H88" s="10"/>
      <c r="I88" s="10"/>
    </row>
    <row r="89" spans="3:9" x14ac:dyDescent="0.25">
      <c r="E89" s="8"/>
      <c r="H89" s="10"/>
      <c r="I89" s="10"/>
    </row>
    <row r="90" spans="3:9" x14ac:dyDescent="0.25">
      <c r="C90" s="1" t="s">
        <v>13</v>
      </c>
      <c r="E90" s="8"/>
      <c r="H90" s="10"/>
      <c r="I90" s="10"/>
    </row>
    <row r="91" spans="3:9" x14ac:dyDescent="0.25">
      <c r="C91" s="2" t="s">
        <v>68</v>
      </c>
      <c r="D91" s="2"/>
      <c r="E91" s="18">
        <f>G38</f>
        <v>7234</v>
      </c>
      <c r="H91" s="10"/>
      <c r="I91" s="10"/>
    </row>
    <row r="92" spans="3:9" x14ac:dyDescent="0.25">
      <c r="E92" s="8"/>
      <c r="H92" s="10"/>
      <c r="I92" s="10"/>
    </row>
    <row r="93" spans="3:9" x14ac:dyDescent="0.25">
      <c r="E93" s="8"/>
      <c r="H93" s="10"/>
      <c r="I93" s="10"/>
    </row>
    <row r="94" spans="3:9" x14ac:dyDescent="0.25">
      <c r="C94" s="2" t="s">
        <v>69</v>
      </c>
      <c r="E94" s="8"/>
      <c r="H94" s="10"/>
      <c r="I94" s="10"/>
    </row>
    <row r="95" spans="3:9" x14ac:dyDescent="0.25">
      <c r="C95" s="1" t="s">
        <v>40</v>
      </c>
      <c r="E95" s="8">
        <f>SUM(E81+E86-E91)</f>
        <v>6815.1</v>
      </c>
      <c r="H95" s="10"/>
      <c r="I95" s="10"/>
    </row>
    <row r="96" spans="3:9" x14ac:dyDescent="0.25">
      <c r="C96" s="1" t="s">
        <v>39</v>
      </c>
      <c r="E96" s="8">
        <f>SUM(E82+E87-3000)</f>
        <v>16571.59</v>
      </c>
      <c r="G96" s="1" t="s">
        <v>70</v>
      </c>
      <c r="H96" s="10"/>
      <c r="I96" s="10"/>
    </row>
    <row r="97" spans="3:9" x14ac:dyDescent="0.25">
      <c r="C97" s="2" t="s">
        <v>42</v>
      </c>
      <c r="D97" s="2"/>
      <c r="E97" s="18">
        <f>SUM(E95:E96)</f>
        <v>23386.690000000002</v>
      </c>
      <c r="G97" s="14"/>
      <c r="H97" s="10"/>
      <c r="I97" s="10"/>
    </row>
    <row r="98" spans="3:9" x14ac:dyDescent="0.25">
      <c r="C98" s="7"/>
      <c r="H98" s="10"/>
      <c r="I98" s="10"/>
    </row>
    <row r="99" spans="3:9" x14ac:dyDescent="0.25">
      <c r="G99" s="14"/>
      <c r="H99" s="14"/>
      <c r="I99" s="14"/>
    </row>
    <row r="100" spans="3:9" x14ac:dyDescent="0.25">
      <c r="G100" s="14"/>
      <c r="H100" s="14"/>
      <c r="I100" s="14"/>
    </row>
    <row r="101" spans="3:9" x14ac:dyDescent="0.25">
      <c r="G101" s="14"/>
      <c r="H101" s="14"/>
      <c r="I101" s="14"/>
    </row>
  </sheetData>
  <phoneticPr fontId="1" type="noConversion"/>
  <pageMargins left="0.5" right="0.5" top="0.5" bottom="0.5" header="0" footer="0"/>
  <pageSetup paperSize="9" scale="88" fitToHeight="0" orientation="landscape" r:id="rId1"/>
  <headerFooter alignWithMargins="0">
    <oddHeader>&amp;RPage &amp;P</oddHeader>
  </headerFooter>
  <rowBreaks count="1" manualBreakCount="1">
    <brk id="3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82"/>
  <sheetViews>
    <sheetView tabSelected="1" zoomScale="89" zoomScaleNormal="89" workbookViewId="0">
      <selection activeCell="G5" sqref="G5"/>
    </sheetView>
  </sheetViews>
  <sheetFormatPr defaultRowHeight="15" x14ac:dyDescent="0.2"/>
  <cols>
    <col min="1" max="1" width="30.77734375" customWidth="1"/>
    <col min="2" max="2" width="12.5546875" customWidth="1"/>
    <col min="3" max="3" width="12" customWidth="1"/>
    <col min="4" max="5" width="9.109375" customWidth="1"/>
    <col min="6" max="6" width="17.6640625" customWidth="1"/>
    <col min="7" max="7" width="24.6640625" customWidth="1"/>
    <col min="8" max="8" width="11.5546875" customWidth="1"/>
  </cols>
  <sheetData>
    <row r="1" spans="1:9" ht="15.75" x14ac:dyDescent="0.25">
      <c r="A1" s="1" t="s">
        <v>62</v>
      </c>
      <c r="B1" s="1"/>
      <c r="C1" s="1" t="s">
        <v>138</v>
      </c>
      <c r="D1" s="1"/>
      <c r="E1" s="1"/>
      <c r="F1" s="1"/>
    </row>
    <row r="2" spans="1:9" ht="15.75" x14ac:dyDescent="0.25">
      <c r="A2" s="1"/>
      <c r="B2" s="1"/>
      <c r="C2" s="1"/>
      <c r="D2" s="1"/>
      <c r="E2" s="1"/>
      <c r="F2" s="1"/>
    </row>
    <row r="3" spans="1:9" ht="31.5" x14ac:dyDescent="0.25">
      <c r="A3" s="1"/>
      <c r="B3" s="27" t="s">
        <v>74</v>
      </c>
      <c r="C3" s="27" t="s">
        <v>64</v>
      </c>
      <c r="D3" s="34" t="s">
        <v>89</v>
      </c>
      <c r="E3" s="34" t="s">
        <v>115</v>
      </c>
      <c r="F3" s="34" t="s">
        <v>116</v>
      </c>
      <c r="G3" s="2" t="s">
        <v>73</v>
      </c>
    </row>
    <row r="4" spans="1:9" ht="15.75" x14ac:dyDescent="0.25">
      <c r="A4" s="1"/>
      <c r="B4" s="6" t="s">
        <v>23</v>
      </c>
      <c r="C4" s="6" t="s">
        <v>24</v>
      </c>
      <c r="D4" s="45"/>
      <c r="E4" s="45"/>
      <c r="F4" s="3"/>
      <c r="G4" s="25"/>
    </row>
    <row r="5" spans="1:9" ht="15.75" x14ac:dyDescent="0.25">
      <c r="A5" s="1"/>
      <c r="B5" s="28">
        <v>45657</v>
      </c>
      <c r="C5" s="28">
        <v>45747</v>
      </c>
      <c r="D5" s="46"/>
      <c r="E5" s="46"/>
      <c r="F5" s="4"/>
      <c r="G5" s="25"/>
    </row>
    <row r="6" spans="1:9" ht="15.75" x14ac:dyDescent="0.25">
      <c r="A6" s="5" t="s">
        <v>30</v>
      </c>
      <c r="B6" s="1"/>
      <c r="C6" s="1"/>
      <c r="D6" s="47"/>
      <c r="E6" s="47"/>
      <c r="G6" s="59"/>
    </row>
    <row r="7" spans="1:9" ht="15.75" x14ac:dyDescent="0.25">
      <c r="A7" s="2" t="s">
        <v>31</v>
      </c>
      <c r="B7" s="1"/>
      <c r="C7" s="1"/>
      <c r="D7" s="47"/>
      <c r="E7" s="47"/>
      <c r="F7" s="1"/>
      <c r="G7" s="59"/>
    </row>
    <row r="8" spans="1:9" ht="15.75" x14ac:dyDescent="0.25">
      <c r="A8" s="1" t="s">
        <v>0</v>
      </c>
      <c r="B8" s="6">
        <v>500</v>
      </c>
      <c r="C8" s="10">
        <v>500</v>
      </c>
      <c r="D8" s="48">
        <v>750</v>
      </c>
      <c r="E8" s="48">
        <v>750</v>
      </c>
      <c r="F8" s="38">
        <f>SUM(E8-C8)/E8</f>
        <v>0.33333333333333331</v>
      </c>
      <c r="G8" s="41"/>
    </row>
    <row r="9" spans="1:9" ht="41.25" customHeight="1" x14ac:dyDescent="0.25">
      <c r="A9" s="1" t="s">
        <v>49</v>
      </c>
      <c r="B9" s="10">
        <v>1708.3899999999999</v>
      </c>
      <c r="C9" s="10">
        <v>1708</v>
      </c>
      <c r="D9" s="48">
        <v>1000</v>
      </c>
      <c r="E9" s="48">
        <v>1000</v>
      </c>
      <c r="F9" s="38">
        <f>SUM(E9-C9)/E9</f>
        <v>-0.70799999999999996</v>
      </c>
      <c r="G9" s="41" t="s">
        <v>117</v>
      </c>
    </row>
    <row r="10" spans="1:9" ht="39" x14ac:dyDescent="0.25">
      <c r="A10" s="1" t="s">
        <v>77</v>
      </c>
      <c r="B10" s="10">
        <v>300.62</v>
      </c>
      <c r="C10" s="10">
        <v>300.62</v>
      </c>
      <c r="D10" s="48">
        <v>275</v>
      </c>
      <c r="E10" s="48">
        <v>350</v>
      </c>
      <c r="F10" s="20">
        <f>SUM(E10-C10)/E10</f>
        <v>0.14108571428571429</v>
      </c>
      <c r="G10" s="41" t="s">
        <v>118</v>
      </c>
    </row>
    <row r="11" spans="1:9" ht="15.75" x14ac:dyDescent="0.25">
      <c r="A11" s="2" t="s">
        <v>32</v>
      </c>
      <c r="B11" s="6"/>
      <c r="C11" s="10"/>
      <c r="D11" s="48"/>
      <c r="E11" s="48"/>
      <c r="F11" s="20"/>
      <c r="G11" s="41"/>
    </row>
    <row r="12" spans="1:9" ht="15.75" x14ac:dyDescent="0.25">
      <c r="A12" s="1" t="s">
        <v>53</v>
      </c>
      <c r="B12" s="10">
        <v>0</v>
      </c>
      <c r="C12" s="10">
        <v>60</v>
      </c>
      <c r="D12" s="48">
        <v>60</v>
      </c>
      <c r="E12" s="48">
        <v>60</v>
      </c>
      <c r="F12" s="20">
        <f>SUM(E12-C12)/E12</f>
        <v>0</v>
      </c>
      <c r="G12" s="41"/>
    </row>
    <row r="13" spans="1:9" ht="49.5" customHeight="1" x14ac:dyDescent="0.25">
      <c r="A13" s="1" t="s">
        <v>3</v>
      </c>
      <c r="B13" s="10">
        <v>3003.3999999999996</v>
      </c>
      <c r="C13" s="10">
        <v>3619.2</v>
      </c>
      <c r="D13" s="48">
        <v>3708</v>
      </c>
      <c r="E13" s="48">
        <v>3800</v>
      </c>
      <c r="F13" s="20">
        <f>SUM(E13-C13)/E13</f>
        <v>4.7578947368421103E-2</v>
      </c>
      <c r="G13" s="41" t="s">
        <v>109</v>
      </c>
      <c r="H13" s="26"/>
    </row>
    <row r="14" spans="1:9" ht="26.25" x14ac:dyDescent="0.25">
      <c r="A14" s="1" t="s">
        <v>71</v>
      </c>
      <c r="B14" s="10">
        <v>145</v>
      </c>
      <c r="C14" s="10">
        <v>300</v>
      </c>
      <c r="D14" s="48">
        <v>300</v>
      </c>
      <c r="E14" s="48">
        <v>860</v>
      </c>
      <c r="F14" s="20">
        <f t="shared" ref="F14:F21" si="0">SUM(E14-C14)/E14</f>
        <v>0.65116279069767447</v>
      </c>
      <c r="G14" s="65" t="s">
        <v>119</v>
      </c>
      <c r="I14" s="21"/>
    </row>
    <row r="15" spans="1:9" ht="39" x14ac:dyDescent="0.25">
      <c r="A15" s="9" t="s">
        <v>14</v>
      </c>
      <c r="B15" s="10">
        <v>584.25</v>
      </c>
      <c r="C15" s="10">
        <v>584.25</v>
      </c>
      <c r="D15" s="48">
        <v>570</v>
      </c>
      <c r="E15" s="48">
        <v>670</v>
      </c>
      <c r="F15" s="20">
        <f t="shared" si="0"/>
        <v>0.12798507462686567</v>
      </c>
      <c r="G15" s="41" t="s">
        <v>114</v>
      </c>
      <c r="H15" s="21"/>
      <c r="I15" s="21"/>
    </row>
    <row r="16" spans="1:9" ht="15.75" x14ac:dyDescent="0.25">
      <c r="A16" s="1" t="s">
        <v>35</v>
      </c>
      <c r="B16" s="10">
        <v>0</v>
      </c>
      <c r="C16" s="10">
        <v>200</v>
      </c>
      <c r="D16" s="48">
        <v>200</v>
      </c>
      <c r="E16" s="48">
        <v>200</v>
      </c>
      <c r="F16" s="20">
        <f t="shared" si="0"/>
        <v>0</v>
      </c>
      <c r="G16" s="65"/>
      <c r="H16" s="21"/>
      <c r="I16" s="21"/>
    </row>
    <row r="17" spans="1:9" ht="26.25" x14ac:dyDescent="0.25">
      <c r="A17" s="1" t="s">
        <v>112</v>
      </c>
      <c r="B17" s="10"/>
      <c r="C17" s="10"/>
      <c r="D17" s="48">
        <v>0</v>
      </c>
      <c r="E17" s="48">
        <v>51</v>
      </c>
      <c r="F17" s="20">
        <f t="shared" si="0"/>
        <v>1</v>
      </c>
      <c r="G17" s="65" t="s">
        <v>113</v>
      </c>
      <c r="H17" s="21"/>
      <c r="I17" s="21"/>
    </row>
    <row r="18" spans="1:9" ht="15.75" x14ac:dyDescent="0.25">
      <c r="A18" s="1" t="s">
        <v>85</v>
      </c>
      <c r="B18" s="10">
        <v>0</v>
      </c>
      <c r="C18" s="10">
        <v>100</v>
      </c>
      <c r="D18" s="48">
        <v>100</v>
      </c>
      <c r="E18" s="48">
        <v>100</v>
      </c>
      <c r="F18" s="20">
        <f t="shared" si="0"/>
        <v>0</v>
      </c>
      <c r="G18" s="41"/>
      <c r="H18" s="21"/>
      <c r="I18" s="21"/>
    </row>
    <row r="19" spans="1:9" ht="15.75" x14ac:dyDescent="0.25">
      <c r="A19" s="1" t="s">
        <v>75</v>
      </c>
      <c r="B19" s="10">
        <v>225</v>
      </c>
      <c r="C19" s="10">
        <v>225</v>
      </c>
      <c r="D19" s="48">
        <v>250</v>
      </c>
      <c r="E19" s="48">
        <v>250</v>
      </c>
      <c r="F19" s="20">
        <f t="shared" si="0"/>
        <v>0.1</v>
      </c>
      <c r="G19" s="41"/>
      <c r="H19" s="21"/>
      <c r="I19" s="21"/>
    </row>
    <row r="20" spans="1:9" ht="15.75" x14ac:dyDescent="0.25">
      <c r="A20" s="1" t="s">
        <v>45</v>
      </c>
      <c r="B20" s="10">
        <v>0</v>
      </c>
      <c r="C20" s="10">
        <v>200</v>
      </c>
      <c r="D20" s="48">
        <v>200</v>
      </c>
      <c r="E20" s="48">
        <v>200</v>
      </c>
      <c r="F20" s="20">
        <f t="shared" si="0"/>
        <v>0</v>
      </c>
      <c r="G20" s="41"/>
      <c r="H20" s="21"/>
      <c r="I20" s="21"/>
    </row>
    <row r="21" spans="1:9" ht="25.5" customHeight="1" x14ac:dyDescent="0.25">
      <c r="A21" s="1" t="s">
        <v>1</v>
      </c>
      <c r="B21" s="10">
        <v>102</v>
      </c>
      <c r="C21" s="10">
        <v>175</v>
      </c>
      <c r="D21" s="48">
        <v>175</v>
      </c>
      <c r="E21" s="48">
        <v>200</v>
      </c>
      <c r="F21" s="20">
        <f t="shared" si="0"/>
        <v>0.125</v>
      </c>
      <c r="G21" s="41" t="s">
        <v>120</v>
      </c>
      <c r="H21" s="21"/>
      <c r="I21" s="21" t="s">
        <v>4</v>
      </c>
    </row>
    <row r="22" spans="1:9" ht="15.75" x14ac:dyDescent="0.25">
      <c r="A22" s="2" t="s">
        <v>43</v>
      </c>
      <c r="B22" s="10"/>
      <c r="C22" s="10"/>
      <c r="D22" s="40"/>
      <c r="E22" s="40"/>
      <c r="F22" s="20"/>
      <c r="G22" s="41"/>
      <c r="H22" s="21"/>
      <c r="I22" s="21"/>
    </row>
    <row r="23" spans="1:9" ht="15.75" x14ac:dyDescent="0.25">
      <c r="A23" s="3" t="s">
        <v>34</v>
      </c>
      <c r="B23" s="10">
        <v>248</v>
      </c>
      <c r="C23" s="10">
        <v>248</v>
      </c>
      <c r="D23" s="48">
        <v>250</v>
      </c>
      <c r="E23" s="48">
        <v>250</v>
      </c>
      <c r="F23" s="20">
        <f>SUM(E23-C23)/E23</f>
        <v>8.0000000000000002E-3</v>
      </c>
      <c r="G23" s="41"/>
      <c r="H23" s="21"/>
      <c r="I23" s="21"/>
    </row>
    <row r="24" spans="1:9" ht="15.75" x14ac:dyDescent="0.25">
      <c r="A24" s="11" t="s">
        <v>44</v>
      </c>
      <c r="B24" s="10"/>
      <c r="C24" s="10"/>
      <c r="D24" s="40"/>
      <c r="E24" s="40"/>
      <c r="F24" s="20"/>
      <c r="G24" s="41"/>
      <c r="H24" s="21"/>
      <c r="I24" s="21"/>
    </row>
    <row r="25" spans="1:9" ht="39" x14ac:dyDescent="0.25">
      <c r="A25" s="1" t="s">
        <v>46</v>
      </c>
      <c r="B25" s="10">
        <v>24.49</v>
      </c>
      <c r="C25" s="10">
        <v>2000</v>
      </c>
      <c r="D25" s="48">
        <v>2000</v>
      </c>
      <c r="E25" s="48">
        <v>1000</v>
      </c>
      <c r="F25" s="20">
        <f t="shared" ref="F25" si="1">SUM(C25-D25)/D25</f>
        <v>0</v>
      </c>
      <c r="G25" s="41" t="s">
        <v>136</v>
      </c>
      <c r="H25" s="21"/>
      <c r="I25" s="21"/>
    </row>
    <row r="26" spans="1:9" ht="51.75" x14ac:dyDescent="0.25">
      <c r="A26" s="1" t="s">
        <v>47</v>
      </c>
      <c r="B26" s="10">
        <v>5561</v>
      </c>
      <c r="C26" s="10">
        <v>5561</v>
      </c>
      <c r="D26" s="48">
        <v>800</v>
      </c>
      <c r="E26" s="48">
        <v>0</v>
      </c>
      <c r="F26" s="20">
        <v>0</v>
      </c>
      <c r="G26" s="65" t="s">
        <v>111</v>
      </c>
      <c r="H26" s="21"/>
      <c r="I26" s="21"/>
    </row>
    <row r="27" spans="1:9" ht="15.75" x14ac:dyDescent="0.25">
      <c r="A27" s="2" t="s">
        <v>91</v>
      </c>
      <c r="B27" s="10"/>
      <c r="C27" s="10"/>
      <c r="D27" s="48"/>
      <c r="E27" s="48"/>
      <c r="F27" s="20"/>
      <c r="G27" s="41"/>
      <c r="H27" s="21"/>
      <c r="I27" s="21"/>
    </row>
    <row r="28" spans="1:9" ht="15.75" x14ac:dyDescent="0.25">
      <c r="A28" s="1" t="s">
        <v>92</v>
      </c>
      <c r="B28" s="10">
        <v>0</v>
      </c>
      <c r="C28" s="10">
        <v>0</v>
      </c>
      <c r="D28" s="48">
        <v>2270</v>
      </c>
      <c r="E28" s="48">
        <v>2707</v>
      </c>
      <c r="F28" s="20">
        <v>0</v>
      </c>
      <c r="G28" s="41" t="s">
        <v>135</v>
      </c>
      <c r="H28" s="21"/>
      <c r="I28" s="21"/>
    </row>
    <row r="29" spans="1:9" ht="15.75" x14ac:dyDescent="0.25">
      <c r="A29" s="1" t="s">
        <v>93</v>
      </c>
      <c r="B29" s="10">
        <v>0</v>
      </c>
      <c r="C29" s="10">
        <v>0</v>
      </c>
      <c r="D29" s="48">
        <v>3200</v>
      </c>
      <c r="E29" s="48">
        <v>3800</v>
      </c>
      <c r="F29" s="20">
        <v>0</v>
      </c>
      <c r="G29" s="41" t="s">
        <v>135</v>
      </c>
      <c r="H29" s="21"/>
      <c r="I29" s="21"/>
    </row>
    <row r="30" spans="1:9" ht="15.75" x14ac:dyDescent="0.25">
      <c r="A30" s="1" t="s">
        <v>94</v>
      </c>
      <c r="B30" s="10">
        <v>0</v>
      </c>
      <c r="C30" s="10">
        <v>0</v>
      </c>
      <c r="D30" s="48">
        <v>440</v>
      </c>
      <c r="E30" s="48">
        <v>1300</v>
      </c>
      <c r="F30" s="20">
        <v>0</v>
      </c>
      <c r="G30" s="41" t="s">
        <v>135</v>
      </c>
      <c r="H30" s="21"/>
      <c r="I30" s="21"/>
    </row>
    <row r="31" spans="1:9" ht="16.5" thickBot="1" x14ac:dyDescent="0.3">
      <c r="A31" s="7" t="s">
        <v>7</v>
      </c>
      <c r="B31" s="43">
        <f>SUM(B7:B26)</f>
        <v>12402.15</v>
      </c>
      <c r="C31" s="29">
        <f>SUM(C8:C30)</f>
        <v>15781.07</v>
      </c>
      <c r="D31" s="48">
        <f>SUM(D8:D30)</f>
        <v>16548</v>
      </c>
      <c r="E31" s="48">
        <f>SUM(E8:E30)</f>
        <v>17548</v>
      </c>
      <c r="F31" s="32">
        <v>0</v>
      </c>
      <c r="G31" s="60"/>
      <c r="H31" s="21"/>
      <c r="I31" s="21"/>
    </row>
    <row r="32" spans="1:9" ht="16.5" thickTop="1" x14ac:dyDescent="0.25">
      <c r="A32" s="5" t="s">
        <v>36</v>
      </c>
      <c r="B32" s="6"/>
      <c r="C32" s="6"/>
      <c r="D32" s="33"/>
      <c r="E32" s="33"/>
      <c r="F32" s="20" t="s">
        <v>4</v>
      </c>
      <c r="G32" s="84">
        <f>SUM(D28:D30)</f>
        <v>5910</v>
      </c>
      <c r="H32" s="21"/>
      <c r="I32" s="21"/>
    </row>
    <row r="33" spans="1:11" ht="15.75" x14ac:dyDescent="0.25">
      <c r="A33" s="1"/>
      <c r="B33" s="27" t="s">
        <v>26</v>
      </c>
      <c r="C33" s="27" t="s">
        <v>64</v>
      </c>
      <c r="D33" s="34" t="s">
        <v>95</v>
      </c>
      <c r="E33" s="34"/>
      <c r="F33" s="30"/>
      <c r="G33" s="25"/>
      <c r="H33" s="21"/>
      <c r="I33" s="21"/>
    </row>
    <row r="34" spans="1:11" ht="15.75" x14ac:dyDescent="0.25">
      <c r="A34" s="1"/>
      <c r="B34" s="6" t="s">
        <v>28</v>
      </c>
      <c r="C34" s="6" t="s">
        <v>28</v>
      </c>
      <c r="D34" s="6" t="s">
        <v>90</v>
      </c>
      <c r="E34" s="6" t="s">
        <v>110</v>
      </c>
      <c r="F34" s="20"/>
      <c r="G34" s="25"/>
      <c r="H34" s="21"/>
      <c r="I34" s="21"/>
    </row>
    <row r="35" spans="1:11" ht="15.75" x14ac:dyDescent="0.25">
      <c r="A35" s="1"/>
      <c r="B35" s="28">
        <v>45657</v>
      </c>
      <c r="C35" s="28">
        <v>45747</v>
      </c>
      <c r="D35" s="25"/>
      <c r="E35" s="25"/>
      <c r="F35" s="20"/>
      <c r="G35" s="25"/>
      <c r="H35" s="21"/>
      <c r="I35" s="21"/>
    </row>
    <row r="36" spans="1:11" ht="15.75" x14ac:dyDescent="0.25">
      <c r="A36" s="1"/>
      <c r="B36" s="6" t="s">
        <v>27</v>
      </c>
      <c r="C36" s="6" t="s">
        <v>27</v>
      </c>
      <c r="D36" s="6" t="s">
        <v>27</v>
      </c>
      <c r="E36" s="6"/>
      <c r="F36" s="20"/>
      <c r="G36" s="25"/>
      <c r="H36" s="21"/>
      <c r="I36" s="21"/>
    </row>
    <row r="37" spans="1:11" ht="15.75" x14ac:dyDescent="0.25">
      <c r="A37" s="1" t="s">
        <v>54</v>
      </c>
      <c r="B37" s="10">
        <v>15721</v>
      </c>
      <c r="C37" s="10">
        <v>15721</v>
      </c>
      <c r="D37" s="58">
        <v>15721</v>
      </c>
      <c r="E37" s="83">
        <v>16721</v>
      </c>
      <c r="F37" s="20" t="s">
        <v>137</v>
      </c>
      <c r="G37" s="25"/>
      <c r="H37" s="21"/>
      <c r="I37" s="21"/>
    </row>
    <row r="38" spans="1:11" ht="15.75" x14ac:dyDescent="0.25">
      <c r="A38" s="1" t="s">
        <v>57</v>
      </c>
      <c r="B38" s="10">
        <v>645.72</v>
      </c>
      <c r="C38" s="10">
        <v>645.72</v>
      </c>
      <c r="D38" s="10">
        <v>646</v>
      </c>
      <c r="E38" s="10">
        <v>645.72</v>
      </c>
      <c r="F38" s="20"/>
      <c r="G38" s="26"/>
      <c r="H38" s="22"/>
      <c r="I38" s="21"/>
    </row>
    <row r="39" spans="1:11" ht="15.75" x14ac:dyDescent="0.25">
      <c r="A39" s="1" t="s">
        <v>58</v>
      </c>
      <c r="B39" s="10">
        <v>81.03</v>
      </c>
      <c r="C39" s="10">
        <v>81.03</v>
      </c>
      <c r="D39" s="10">
        <v>81</v>
      </c>
      <c r="E39" s="10">
        <v>81</v>
      </c>
      <c r="F39" s="20"/>
      <c r="G39" s="26"/>
      <c r="H39" s="21"/>
      <c r="I39" s="21"/>
    </row>
    <row r="40" spans="1:11" ht="15.75" x14ac:dyDescent="0.25">
      <c r="A40" s="1" t="s">
        <v>20</v>
      </c>
      <c r="B40" s="10">
        <v>1535.98</v>
      </c>
      <c r="C40" s="10">
        <v>1535.98</v>
      </c>
      <c r="D40" s="10">
        <v>1536</v>
      </c>
      <c r="E40" s="10"/>
      <c r="F40" s="38"/>
      <c r="G40" s="26"/>
      <c r="H40" s="21"/>
      <c r="I40" s="21"/>
    </row>
    <row r="41" spans="1:11" ht="15.75" x14ac:dyDescent="0.25">
      <c r="A41" s="1" t="s">
        <v>44</v>
      </c>
      <c r="B41" s="10">
        <v>2000</v>
      </c>
      <c r="C41" s="10">
        <v>2000</v>
      </c>
      <c r="D41" s="10">
        <v>0</v>
      </c>
      <c r="E41" s="10">
        <v>0</v>
      </c>
      <c r="F41" s="38"/>
      <c r="G41" s="44"/>
      <c r="H41" s="21"/>
      <c r="I41" s="21"/>
    </row>
    <row r="42" spans="1:11" ht="15.75" x14ac:dyDescent="0.25">
      <c r="A42" s="1" t="s">
        <v>81</v>
      </c>
      <c r="B42" s="10">
        <v>116.97</v>
      </c>
      <c r="C42" s="10">
        <v>116.97</v>
      </c>
      <c r="D42" s="10">
        <v>100</v>
      </c>
      <c r="E42" s="10">
        <v>100</v>
      </c>
      <c r="F42" s="38"/>
      <c r="G42" s="26"/>
      <c r="H42" s="21"/>
      <c r="I42" s="21"/>
    </row>
    <row r="43" spans="1:11" ht="15.75" x14ac:dyDescent="0.25">
      <c r="A43" s="7" t="s">
        <v>7</v>
      </c>
      <c r="B43" s="56">
        <f>SUM(B37:B42)</f>
        <v>20100.7</v>
      </c>
      <c r="C43" s="23">
        <f>SUM(C37:C42)</f>
        <v>20100.7</v>
      </c>
      <c r="D43" s="23">
        <f>SUM(D37:D42)</f>
        <v>18084</v>
      </c>
      <c r="E43" s="23">
        <f>SUM(E37:E42)</f>
        <v>17547.72</v>
      </c>
      <c r="F43" s="39"/>
      <c r="G43" s="23"/>
      <c r="H43" s="21"/>
      <c r="I43" s="21"/>
    </row>
    <row r="44" spans="1:11" ht="15.75" x14ac:dyDescent="0.25">
      <c r="A44" s="7"/>
      <c r="B44" s="23"/>
      <c r="C44" s="23"/>
      <c r="D44" s="42"/>
      <c r="E44" s="42"/>
      <c r="F44" s="31"/>
      <c r="G44" s="26"/>
      <c r="H44" s="21"/>
      <c r="I44" s="21"/>
    </row>
    <row r="45" spans="1:11" ht="15.75" x14ac:dyDescent="0.25">
      <c r="A45" s="1" t="s">
        <v>79</v>
      </c>
      <c r="B45" s="23">
        <f>B43-B31</f>
        <v>7698.5500000000011</v>
      </c>
      <c r="C45" s="23">
        <f>C43-C31</f>
        <v>4319.630000000001</v>
      </c>
      <c r="D45" s="53">
        <f>D43-D31</f>
        <v>1536</v>
      </c>
      <c r="E45" s="53">
        <f>E43-E31</f>
        <v>-0.27999999999883585</v>
      </c>
      <c r="F45" s="31"/>
      <c r="G45" s="26"/>
    </row>
    <row r="46" spans="1:11" ht="15.75" x14ac:dyDescent="0.25">
      <c r="A46" s="1"/>
      <c r="B46" s="1"/>
      <c r="C46" s="14"/>
      <c r="D46" s="14"/>
      <c r="E46" s="14"/>
      <c r="F46" s="14"/>
    </row>
    <row r="47" spans="1:11" x14ac:dyDescent="0.2">
      <c r="B47" t="s">
        <v>72</v>
      </c>
      <c r="H47" s="19"/>
      <c r="I47" s="19"/>
      <c r="J47" s="19"/>
      <c r="K47" s="19"/>
    </row>
    <row r="48" spans="1:11" x14ac:dyDescent="0.2">
      <c r="A48" s="19" t="s">
        <v>4</v>
      </c>
      <c r="G48" s="24"/>
    </row>
    <row r="49" spans="1:12" ht="15.75" x14ac:dyDescent="0.25">
      <c r="A49" s="72" t="s">
        <v>121</v>
      </c>
      <c r="B49" s="73">
        <v>33495.839999999997</v>
      </c>
      <c r="G49" s="19"/>
    </row>
    <row r="50" spans="1:12" ht="15.75" x14ac:dyDescent="0.25">
      <c r="A50" s="72" t="s">
        <v>82</v>
      </c>
      <c r="B50" s="74">
        <f>SUM(C31 - B31)</f>
        <v>3378.92</v>
      </c>
    </row>
    <row r="51" spans="1:12" ht="15.75" x14ac:dyDescent="0.25">
      <c r="A51" s="72" t="s">
        <v>84</v>
      </c>
      <c r="B51" s="74">
        <f>SUM(C43 - B43)</f>
        <v>0</v>
      </c>
    </row>
    <row r="52" spans="1:12" ht="15.75" x14ac:dyDescent="0.25">
      <c r="A52" s="72" t="s">
        <v>83</v>
      </c>
      <c r="B52" s="74">
        <f>SUM(B49- B50) + B51</f>
        <v>30116.92</v>
      </c>
      <c r="C52" s="52"/>
    </row>
    <row r="54" spans="1:12" x14ac:dyDescent="0.2">
      <c r="A54" s="35" t="s">
        <v>80</v>
      </c>
      <c r="B54" s="40"/>
    </row>
    <row r="55" spans="1:12" x14ac:dyDescent="0.2">
      <c r="A55" s="35" t="s">
        <v>78</v>
      </c>
      <c r="B55" s="35">
        <v>9000</v>
      </c>
      <c r="C55" s="51" t="s">
        <v>122</v>
      </c>
    </row>
    <row r="56" spans="1:12" ht="30" x14ac:dyDescent="0.2">
      <c r="A56" s="57" t="s">
        <v>87</v>
      </c>
      <c r="B56" s="35">
        <v>7300</v>
      </c>
      <c r="C56" s="51">
        <v>1000</v>
      </c>
      <c r="D56">
        <f>SUM(B56:C56)</f>
        <v>8300</v>
      </c>
      <c r="G56" t="s">
        <v>4</v>
      </c>
      <c r="H56" t="s">
        <v>4</v>
      </c>
      <c r="I56" t="s">
        <v>4</v>
      </c>
      <c r="J56" t="s">
        <v>4</v>
      </c>
      <c r="K56" t="s">
        <v>4</v>
      </c>
      <c r="L56" t="s">
        <v>4</v>
      </c>
    </row>
    <row r="57" spans="1:12" x14ac:dyDescent="0.2">
      <c r="A57" s="54" t="s">
        <v>108</v>
      </c>
      <c r="B57" s="35">
        <v>9000</v>
      </c>
      <c r="C57" s="19">
        <v>1500</v>
      </c>
      <c r="D57">
        <f>SUM(B57:C57)</f>
        <v>10500</v>
      </c>
    </row>
    <row r="58" spans="1:12" x14ac:dyDescent="0.2">
      <c r="A58" s="54" t="s">
        <v>107</v>
      </c>
      <c r="B58" s="35">
        <v>2000</v>
      </c>
      <c r="C58" s="19">
        <v>0</v>
      </c>
      <c r="D58">
        <v>2000</v>
      </c>
    </row>
    <row r="59" spans="1:12" x14ac:dyDescent="0.2">
      <c r="A59" s="54" t="s">
        <v>88</v>
      </c>
      <c r="B59" s="35">
        <v>300</v>
      </c>
      <c r="C59" s="19">
        <v>0</v>
      </c>
      <c r="D59">
        <v>300</v>
      </c>
    </row>
    <row r="60" spans="1:12" x14ac:dyDescent="0.2">
      <c r="A60" s="54" t="s">
        <v>76</v>
      </c>
      <c r="B60" s="35">
        <f>SUM(B55:B59)</f>
        <v>27600</v>
      </c>
      <c r="C60" s="50">
        <f>SUM(C56:C59)</f>
        <v>2500</v>
      </c>
      <c r="D60">
        <f>SUM(D56:D59)</f>
        <v>21100</v>
      </c>
    </row>
    <row r="61" spans="1:12" x14ac:dyDescent="0.2">
      <c r="A61" s="54" t="s">
        <v>86</v>
      </c>
      <c r="B61" s="75">
        <f>SUM(B52 - B60)</f>
        <v>2516.9199999999983</v>
      </c>
      <c r="C61" s="50"/>
    </row>
    <row r="62" spans="1:12" x14ac:dyDescent="0.2">
      <c r="A62" s="54"/>
      <c r="B62" s="55"/>
      <c r="C62" s="37"/>
    </row>
    <row r="63" spans="1:12" x14ac:dyDescent="0.2">
      <c r="A63" s="36"/>
      <c r="B63" s="19" t="s">
        <v>123</v>
      </c>
      <c r="C63" s="37"/>
    </row>
    <row r="64" spans="1:12" ht="47.25" x14ac:dyDescent="0.25">
      <c r="A64" s="66" t="s">
        <v>96</v>
      </c>
      <c r="B64" s="61" t="s">
        <v>97</v>
      </c>
      <c r="C64" s="67" t="s">
        <v>90</v>
      </c>
      <c r="D64" s="67" t="s">
        <v>99</v>
      </c>
      <c r="E64" s="67" t="s">
        <v>100</v>
      </c>
      <c r="F64" s="67" t="s">
        <v>101</v>
      </c>
      <c r="G64" s="67" t="s">
        <v>102</v>
      </c>
      <c r="H64" s="67" t="s">
        <v>124</v>
      </c>
      <c r="I64" s="67" t="s">
        <v>125</v>
      </c>
      <c r="J64" s="67"/>
      <c r="K64" s="67"/>
      <c r="L64" s="67"/>
    </row>
    <row r="65" spans="1:12" ht="60.75" x14ac:dyDescent="0.25">
      <c r="A65" s="68" t="s">
        <v>103</v>
      </c>
      <c r="B65" s="77">
        <v>2707</v>
      </c>
      <c r="C65" s="49">
        <v>8300</v>
      </c>
      <c r="D65" s="69">
        <f>SUM(C65) + B65</f>
        <v>11007</v>
      </c>
      <c r="E65" s="69">
        <f>SUM(D65) + B65</f>
        <v>13714</v>
      </c>
      <c r="F65" s="69">
        <f>SUM(E65) + B65</f>
        <v>16421</v>
      </c>
      <c r="G65" s="69">
        <f>SUM(F65) + B65</f>
        <v>19128</v>
      </c>
      <c r="H65" s="69">
        <f>SUM(G65) + C65</f>
        <v>27428</v>
      </c>
      <c r="I65" s="69">
        <f>SUM(H65) + D65</f>
        <v>38435</v>
      </c>
      <c r="J65" s="49"/>
      <c r="K65" s="49"/>
      <c r="L65" s="49"/>
    </row>
    <row r="66" spans="1:12" ht="75.75" x14ac:dyDescent="0.25">
      <c r="A66" s="68" t="s">
        <v>104</v>
      </c>
      <c r="B66" s="77">
        <v>3800</v>
      </c>
      <c r="C66" s="49">
        <v>10500</v>
      </c>
      <c r="D66" s="69">
        <f>C66 + B66</f>
        <v>14300</v>
      </c>
      <c r="E66" s="69">
        <f>D66 + B66</f>
        <v>18100</v>
      </c>
      <c r="F66" s="69">
        <f>E66 + B66</f>
        <v>21900</v>
      </c>
      <c r="G66" s="70">
        <f t="shared" ref="G66:I67" si="2">F66 + B66</f>
        <v>25700</v>
      </c>
      <c r="H66" s="70">
        <f t="shared" si="2"/>
        <v>36200</v>
      </c>
      <c r="I66" s="70">
        <f t="shared" si="2"/>
        <v>50500</v>
      </c>
      <c r="J66" s="49"/>
      <c r="K66" s="49"/>
      <c r="L66" s="49"/>
    </row>
    <row r="67" spans="1:12" ht="30.75" x14ac:dyDescent="0.25">
      <c r="A67" s="68" t="s">
        <v>105</v>
      </c>
      <c r="B67" s="77">
        <v>1300</v>
      </c>
      <c r="C67" s="76">
        <v>300</v>
      </c>
      <c r="D67" s="69">
        <f>C67 + B67</f>
        <v>1600</v>
      </c>
      <c r="E67" s="69">
        <f>D67 + B67</f>
        <v>2900</v>
      </c>
      <c r="F67" s="69">
        <f>E67 + B67</f>
        <v>4200</v>
      </c>
      <c r="G67" s="69">
        <f t="shared" si="2"/>
        <v>5500</v>
      </c>
      <c r="H67" s="69">
        <f t="shared" si="2"/>
        <v>5800</v>
      </c>
      <c r="I67" s="69">
        <f t="shared" si="2"/>
        <v>7400</v>
      </c>
      <c r="J67" s="49"/>
      <c r="K67" s="49"/>
      <c r="L67" s="49"/>
    </row>
    <row r="68" spans="1:12" x14ac:dyDescent="0.2">
      <c r="A68" s="71" t="s">
        <v>106</v>
      </c>
      <c r="B68" s="78">
        <f>SUM(B65:B67)</f>
        <v>7807</v>
      </c>
      <c r="C68" s="69">
        <f t="shared" ref="C68:G68" si="3">SUM(C65:C67)</f>
        <v>19100</v>
      </c>
      <c r="D68" s="69">
        <f t="shared" si="3"/>
        <v>26907</v>
      </c>
      <c r="E68" s="69">
        <f t="shared" si="3"/>
        <v>34714</v>
      </c>
      <c r="F68" s="69">
        <f t="shared" si="3"/>
        <v>42521</v>
      </c>
      <c r="G68" s="69">
        <f t="shared" si="3"/>
        <v>50328</v>
      </c>
      <c r="H68" s="69">
        <f t="shared" ref="H68:I68" si="4">SUM(H65:H67)</f>
        <v>69428</v>
      </c>
      <c r="I68" s="69">
        <f t="shared" si="4"/>
        <v>96335</v>
      </c>
      <c r="J68" s="49"/>
      <c r="K68" s="49"/>
      <c r="L68" s="49"/>
    </row>
    <row r="69" spans="1:12" x14ac:dyDescent="0.2">
      <c r="A69" s="19"/>
      <c r="C69" s="64"/>
      <c r="D69" s="63"/>
      <c r="E69" s="63"/>
      <c r="F69" s="63"/>
      <c r="G69" s="63"/>
      <c r="H69" s="63"/>
    </row>
    <row r="70" spans="1:12" x14ac:dyDescent="0.2">
      <c r="A70" s="19"/>
      <c r="B70" s="19"/>
    </row>
    <row r="71" spans="1:12" x14ac:dyDescent="0.2">
      <c r="A71" s="19" t="s">
        <v>126</v>
      </c>
    </row>
    <row r="72" spans="1:12" ht="15.75" x14ac:dyDescent="0.25">
      <c r="A72" s="62" t="s">
        <v>127</v>
      </c>
      <c r="B72" s="62" t="s">
        <v>110</v>
      </c>
      <c r="C72" s="61"/>
    </row>
    <row r="73" spans="1:12" x14ac:dyDescent="0.2">
      <c r="A73" s="79" t="s">
        <v>128</v>
      </c>
      <c r="B73" s="80">
        <f>SUM(B74/B75)</f>
        <v>85.070346320346317</v>
      </c>
      <c r="C73" s="80">
        <f>SUM(C74/B75)</f>
        <v>86.580086580086572</v>
      </c>
      <c r="D73" s="80">
        <f>SUM(D74/C75)</f>
        <v>87.953091684434966</v>
      </c>
      <c r="E73" s="80">
        <f>SUM(E74/D75)</f>
        <v>89.131130063965884</v>
      </c>
    </row>
    <row r="74" spans="1:12" x14ac:dyDescent="0.2">
      <c r="A74" s="71" t="s">
        <v>129</v>
      </c>
      <c r="B74" s="49">
        <v>15721</v>
      </c>
      <c r="C74" s="49">
        <v>16000</v>
      </c>
      <c r="D74" s="49">
        <v>16500</v>
      </c>
      <c r="E74" s="49">
        <v>16721</v>
      </c>
    </row>
    <row r="75" spans="1:12" x14ac:dyDescent="0.2">
      <c r="A75" s="79" t="s">
        <v>134</v>
      </c>
      <c r="B75" s="49">
        <v>184.8</v>
      </c>
      <c r="C75" s="49">
        <v>187.6</v>
      </c>
      <c r="D75" s="49">
        <v>187.6</v>
      </c>
      <c r="E75" s="49">
        <v>187.6</v>
      </c>
    </row>
    <row r="77" spans="1:12" x14ac:dyDescent="0.2">
      <c r="A77" s="49" t="s">
        <v>130</v>
      </c>
      <c r="B77" s="49"/>
    </row>
    <row r="78" spans="1:12" x14ac:dyDescent="0.2">
      <c r="A78" s="49" t="s">
        <v>131</v>
      </c>
      <c r="B78" s="49">
        <v>9000</v>
      </c>
    </row>
    <row r="79" spans="1:12" x14ac:dyDescent="0.2">
      <c r="A79" s="49" t="s">
        <v>132</v>
      </c>
      <c r="B79" s="49">
        <v>9500</v>
      </c>
    </row>
    <row r="80" spans="1:12" x14ac:dyDescent="0.2">
      <c r="A80" s="49" t="s">
        <v>133</v>
      </c>
      <c r="B80" s="49">
        <v>10250</v>
      </c>
    </row>
    <row r="81" spans="1:2" x14ac:dyDescent="0.2">
      <c r="A81" s="71" t="s">
        <v>98</v>
      </c>
      <c r="B81" s="49">
        <v>13760</v>
      </c>
    </row>
    <row r="82" spans="1:2" x14ac:dyDescent="0.2">
      <c r="A82" s="81" t="s">
        <v>90</v>
      </c>
      <c r="B82" s="82">
        <v>15721</v>
      </c>
    </row>
  </sheetData>
  <pageMargins left="0.25" right="0.25" top="0.75" bottom="0.75" header="0.3" footer="0.3"/>
  <pageSetup paperSize="9" scale="7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201617</vt:lpstr>
      <vt:lpstr>2025 2026</vt:lpstr>
      <vt:lpstr>BUDGET</vt:lpstr>
      <vt:lpstr>'201617'!Print_Area</vt:lpstr>
      <vt:lpstr>'2025 2026'!Print_Area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mwepc</dc:creator>
  <dc:description>Four sheets - Income, Expenditure, Summary and Budget.</dc:description>
  <cp:lastModifiedBy>MWEpc</cp:lastModifiedBy>
  <cp:lastPrinted>2024-11-28T15:44:23Z</cp:lastPrinted>
  <dcterms:created xsi:type="dcterms:W3CDTF">2005-11-20T13:52:37Z</dcterms:created>
  <dcterms:modified xsi:type="dcterms:W3CDTF">2025-01-29T17:25:38Z</dcterms:modified>
</cp:coreProperties>
</file>